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sem\nidham-promo\payroll-sheet\out\"/>
    </mc:Choice>
  </mc:AlternateContent>
  <xr:revisionPtr revIDLastSave="0" documentId="8_{47652786-BE3A-4015-9CAF-1321DAC0A9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لوحة الشهر" sheetId="1" r:id="rId1"/>
    <sheet name="الإعدادات" sheetId="2" r:id="rId2"/>
    <sheet name="الموظفين" sheetId="3" r:id="rId3"/>
    <sheet name="متغيرات الشهر" sheetId="4" r:id="rId4"/>
    <sheet name="الكشف" sheetId="5" r:id="rId5"/>
    <sheet name="القسيمة" sheetId="6" r:id="rId6"/>
    <sheet name="الضريبة" sheetId="7" r:id="rId7"/>
  </sheets>
  <definedNames>
    <definedName name="BandLimits">الضريبة!$B$16:$B$20</definedName>
    <definedName name="CompanyName">الإعدادات!$C$6</definedName>
    <definedName name="DayHours">الإعدادات!$C$11</definedName>
    <definedName name="Exemption">الإعدادات!$C$20</definedName>
    <definedName name="MonthTitle">الإعدادات!$C$30</definedName>
    <definedName name="OTDay">الإعدادات!$C$27</definedName>
    <definedName name="OTDayIn">الإعدادات!$C$22</definedName>
    <definedName name="OTNight">الإعدادات!$C$28</definedName>
    <definedName name="OTNightIn">الإعدادات!$C$23</definedName>
    <definedName name="OTRest">الإعدادات!$C$29</definedName>
    <definedName name="OTRestIn">الإعدادات!$C$24</definedName>
    <definedName name="PayMonth">الإعدادات!$C$7</definedName>
    <definedName name="_xlnm.Print_Area" localSheetId="1">الإعدادات!$B$2:$E$33</definedName>
    <definedName name="_xlnm.Print_Area" localSheetId="6">الضريبة!$B$2:$F$43</definedName>
    <definedName name="_xlnm.Print_Area" localSheetId="5">القسيمة!$B$6:$F$29</definedName>
    <definedName name="_xlnm.Print_Area" localSheetId="4">الكشف!$A$1:$W$119</definedName>
    <definedName name="_xlnm.Print_Area" localSheetId="0">'لوحة الشهر'!$A$1:$M$33</definedName>
    <definedName name="_xlnm.Print_Titles" localSheetId="4">الكشف!$4:$5</definedName>
    <definedName name="SICap">الإعدادات!$C$17</definedName>
    <definedName name="SIEmpRate">الإعدادات!$C$18</definedName>
    <definedName name="SIErRate">الإعدادات!$C$19</definedName>
    <definedName name="SIFloor">الإعدادات!$C$16</definedName>
    <definedName name="SIOn">الإعدادات!$C$14</definedName>
    <definedName name="SlipCode">القسيمة!$C$4</definedName>
    <definedName name="SlipRow">القسيمة!$H$1</definedName>
    <definedName name="TaxIdx">الضريبة!$B$6:$B$12</definedName>
    <definedName name="TaxLo">الضريبة!$C$6:$C$12</definedName>
    <definedName name="TaxOn">الإعدادات!$C$15</definedName>
    <definedName name="TaxRate">الضريبة!$E$6:$E$12</definedName>
    <definedName name="TaxUp">الضريبة!$D$6:$D$12</definedName>
    <definedName name="WorkDays">الإعدادات!$C$10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7" l="1"/>
  <c r="B39" i="7"/>
  <c r="D38" i="7"/>
  <c r="B38" i="7"/>
  <c r="D37" i="7"/>
  <c r="B37" i="7"/>
  <c r="D36" i="7"/>
  <c r="B36" i="7"/>
  <c r="D35" i="7"/>
  <c r="B35" i="7"/>
  <c r="D34" i="7"/>
  <c r="B34" i="7"/>
  <c r="D33" i="7"/>
  <c r="B33" i="7"/>
  <c r="C28" i="7"/>
  <c r="B6" i="6"/>
  <c r="AC105" i="5"/>
  <c r="W105" i="5" s="1"/>
  <c r="AA105" i="5"/>
  <c r="Y105" i="5"/>
  <c r="U105" i="5"/>
  <c r="T105" i="5"/>
  <c r="S105" i="5"/>
  <c r="Q105" i="5"/>
  <c r="O105" i="5"/>
  <c r="L105" i="5"/>
  <c r="K105" i="5"/>
  <c r="I105" i="5"/>
  <c r="G105" i="5"/>
  <c r="E105" i="5"/>
  <c r="D105" i="5"/>
  <c r="C105" i="5"/>
  <c r="B105" i="5"/>
  <c r="Z105" i="5" s="1"/>
  <c r="A105" i="5"/>
  <c r="AA104" i="5"/>
  <c r="Y104" i="5"/>
  <c r="O104" i="5"/>
  <c r="M104" i="5"/>
  <c r="K104" i="5"/>
  <c r="C104" i="5"/>
  <c r="B104" i="5"/>
  <c r="J104" i="5" s="1"/>
  <c r="A104" i="5"/>
  <c r="AD103" i="5"/>
  <c r="AC103" i="5"/>
  <c r="W103" i="5" s="1"/>
  <c r="V103" i="5"/>
  <c r="S103" i="5"/>
  <c r="Q103" i="5"/>
  <c r="P103" i="5"/>
  <c r="K103" i="5"/>
  <c r="H103" i="5"/>
  <c r="G103" i="5"/>
  <c r="F103" i="5"/>
  <c r="C103" i="5"/>
  <c r="B103" i="5"/>
  <c r="AB103" i="5" s="1"/>
  <c r="A103" i="5"/>
  <c r="AC102" i="5"/>
  <c r="W102" i="5" s="1"/>
  <c r="AB102" i="5"/>
  <c r="AA102" i="5"/>
  <c r="V102" i="5"/>
  <c r="U102" i="5"/>
  <c r="S102" i="5"/>
  <c r="Q102" i="5"/>
  <c r="P102" i="5"/>
  <c r="M102" i="5"/>
  <c r="L102" i="5"/>
  <c r="I102" i="5"/>
  <c r="H102" i="5"/>
  <c r="G102" i="5"/>
  <c r="D102" i="5"/>
  <c r="C102" i="5"/>
  <c r="B102" i="5"/>
  <c r="Z102" i="5" s="1"/>
  <c r="A102" i="5"/>
  <c r="AC101" i="5"/>
  <c r="W101" i="5" s="1"/>
  <c r="T101" i="5"/>
  <c r="Q101" i="5"/>
  <c r="I101" i="5"/>
  <c r="F101" i="5"/>
  <c r="C101" i="5"/>
  <c r="B101" i="5"/>
  <c r="Z101" i="5" s="1"/>
  <c r="A101" i="5"/>
  <c r="AC100" i="5"/>
  <c r="AA100" i="5"/>
  <c r="W100" i="5"/>
  <c r="O100" i="5"/>
  <c r="J100" i="5"/>
  <c r="I100" i="5"/>
  <c r="G100" i="5"/>
  <c r="E100" i="5"/>
  <c r="C100" i="5"/>
  <c r="B100" i="5"/>
  <c r="U100" i="5" s="1"/>
  <c r="A100" i="5"/>
  <c r="X99" i="5"/>
  <c r="U99" i="5"/>
  <c r="K99" i="5"/>
  <c r="H99" i="5"/>
  <c r="C99" i="5"/>
  <c r="B99" i="5"/>
  <c r="AD99" i="5" s="1"/>
  <c r="A99" i="5"/>
  <c r="AB98" i="5"/>
  <c r="Q98" i="5"/>
  <c r="H98" i="5"/>
  <c r="C98" i="5"/>
  <c r="B98" i="5"/>
  <c r="Z98" i="5" s="1"/>
  <c r="A98" i="5"/>
  <c r="AD97" i="5"/>
  <c r="T97" i="5"/>
  <c r="I97" i="5"/>
  <c r="C97" i="5"/>
  <c r="B97" i="5"/>
  <c r="Z97" i="5" s="1"/>
  <c r="A97" i="5"/>
  <c r="AC96" i="5"/>
  <c r="W96" i="5" s="1"/>
  <c r="L96" i="5"/>
  <c r="C96" i="5"/>
  <c r="B96" i="5"/>
  <c r="Z96" i="5" s="1"/>
  <c r="A96" i="5"/>
  <c r="AA95" i="5"/>
  <c r="S95" i="5"/>
  <c r="K95" i="5"/>
  <c r="J95" i="5"/>
  <c r="I95" i="5"/>
  <c r="H95" i="5"/>
  <c r="C95" i="5"/>
  <c r="B95" i="5"/>
  <c r="AC95" i="5" s="1"/>
  <c r="W95" i="5" s="1"/>
  <c r="A95" i="5"/>
  <c r="AC94" i="5"/>
  <c r="W94" i="5" s="1"/>
  <c r="AA94" i="5"/>
  <c r="U94" i="5"/>
  <c r="S94" i="5"/>
  <c r="P94" i="5"/>
  <c r="L94" i="5"/>
  <c r="I94" i="5"/>
  <c r="G94" i="5"/>
  <c r="C94" i="5"/>
  <c r="B94" i="5"/>
  <c r="Z94" i="5" s="1"/>
  <c r="A94" i="5"/>
  <c r="AC93" i="5"/>
  <c r="W93" i="5" s="1"/>
  <c r="U93" i="5"/>
  <c r="S93" i="5"/>
  <c r="M93" i="5"/>
  <c r="K93" i="5"/>
  <c r="G93" i="5"/>
  <c r="C93" i="5"/>
  <c r="B93" i="5"/>
  <c r="Z93" i="5" s="1"/>
  <c r="A93" i="5"/>
  <c r="M92" i="5"/>
  <c r="C92" i="5"/>
  <c r="B92" i="5"/>
  <c r="A92" i="5"/>
  <c r="C91" i="5"/>
  <c r="B91" i="5"/>
  <c r="U91" i="5" s="1"/>
  <c r="A91" i="5"/>
  <c r="AD90" i="5"/>
  <c r="AA90" i="5"/>
  <c r="Y90" i="5"/>
  <c r="X90" i="5"/>
  <c r="V90" i="5"/>
  <c r="U90" i="5"/>
  <c r="Q90" i="5"/>
  <c r="P90" i="5"/>
  <c r="O90" i="5"/>
  <c r="N90" i="5"/>
  <c r="M90" i="5"/>
  <c r="L90" i="5"/>
  <c r="H90" i="5"/>
  <c r="G90" i="5"/>
  <c r="F90" i="5"/>
  <c r="E90" i="5"/>
  <c r="D90" i="5"/>
  <c r="C90" i="5"/>
  <c r="B90" i="5"/>
  <c r="Z90" i="5" s="1"/>
  <c r="A90" i="5"/>
  <c r="AA89" i="5"/>
  <c r="Y89" i="5"/>
  <c r="U89" i="5"/>
  <c r="N89" i="5"/>
  <c r="L89" i="5"/>
  <c r="G89" i="5"/>
  <c r="C89" i="5"/>
  <c r="B89" i="5"/>
  <c r="AB89" i="5" s="1"/>
  <c r="A89" i="5"/>
  <c r="C88" i="5"/>
  <c r="B88" i="5"/>
  <c r="A88" i="5"/>
  <c r="AA87" i="5"/>
  <c r="Q87" i="5"/>
  <c r="N87" i="5"/>
  <c r="I87" i="5"/>
  <c r="H87" i="5"/>
  <c r="C87" i="5"/>
  <c r="B87" i="5"/>
  <c r="R87" i="5" s="1"/>
  <c r="A87" i="5"/>
  <c r="AA86" i="5"/>
  <c r="Q86" i="5"/>
  <c r="H86" i="5"/>
  <c r="C86" i="5"/>
  <c r="B86" i="5"/>
  <c r="Z86" i="5" s="1"/>
  <c r="A86" i="5"/>
  <c r="AC85" i="5"/>
  <c r="W85" i="5" s="1"/>
  <c r="C85" i="5"/>
  <c r="B85" i="5"/>
  <c r="AB85" i="5" s="1"/>
  <c r="A85" i="5"/>
  <c r="C84" i="5"/>
  <c r="B84" i="5"/>
  <c r="A84" i="5"/>
  <c r="X83" i="5"/>
  <c r="P83" i="5"/>
  <c r="L83" i="5"/>
  <c r="C83" i="5"/>
  <c r="B83" i="5"/>
  <c r="K83" i="5" s="1"/>
  <c r="A83" i="5"/>
  <c r="X82" i="5"/>
  <c r="R82" i="5"/>
  <c r="C82" i="5"/>
  <c r="B82" i="5"/>
  <c r="I82" i="5" s="1"/>
  <c r="A82" i="5"/>
  <c r="AA81" i="5"/>
  <c r="Q81" i="5"/>
  <c r="H81" i="5"/>
  <c r="C81" i="5"/>
  <c r="B81" i="5"/>
  <c r="Z81" i="5" s="1"/>
  <c r="A81" i="5"/>
  <c r="AA80" i="5"/>
  <c r="N80" i="5"/>
  <c r="M80" i="5"/>
  <c r="L80" i="5"/>
  <c r="K80" i="5"/>
  <c r="E80" i="5"/>
  <c r="C80" i="5"/>
  <c r="B80" i="5"/>
  <c r="Z80" i="5" s="1"/>
  <c r="A80" i="5"/>
  <c r="C79" i="5"/>
  <c r="B79" i="5"/>
  <c r="A79" i="5"/>
  <c r="V78" i="5"/>
  <c r="C78" i="5"/>
  <c r="B78" i="5"/>
  <c r="R78" i="5" s="1"/>
  <c r="A78" i="5"/>
  <c r="AC77" i="5"/>
  <c r="W77" i="5" s="1"/>
  <c r="Q77" i="5"/>
  <c r="H77" i="5"/>
  <c r="C77" i="5"/>
  <c r="B77" i="5"/>
  <c r="AA77" i="5" s="1"/>
  <c r="A77" i="5"/>
  <c r="C76" i="5"/>
  <c r="B76" i="5"/>
  <c r="K76" i="5" s="1"/>
  <c r="A76" i="5"/>
  <c r="AA75" i="5"/>
  <c r="P75" i="5"/>
  <c r="L75" i="5"/>
  <c r="K75" i="5"/>
  <c r="J75" i="5"/>
  <c r="C75" i="5"/>
  <c r="B75" i="5"/>
  <c r="Y75" i="5" s="1"/>
  <c r="A75" i="5"/>
  <c r="V74" i="5"/>
  <c r="R74" i="5"/>
  <c r="Q74" i="5"/>
  <c r="G74" i="5"/>
  <c r="C74" i="5"/>
  <c r="B74" i="5"/>
  <c r="AD74" i="5" s="1"/>
  <c r="A74" i="5"/>
  <c r="AA73" i="5"/>
  <c r="X73" i="5"/>
  <c r="Q73" i="5"/>
  <c r="O73" i="5"/>
  <c r="H73" i="5"/>
  <c r="F73" i="5"/>
  <c r="C73" i="5"/>
  <c r="B73" i="5"/>
  <c r="Z73" i="5" s="1"/>
  <c r="A73" i="5"/>
  <c r="AA72" i="5"/>
  <c r="Z72" i="5"/>
  <c r="N72" i="5"/>
  <c r="C72" i="5"/>
  <c r="B72" i="5"/>
  <c r="M72" i="5" s="1"/>
  <c r="A72" i="5"/>
  <c r="Z71" i="5"/>
  <c r="X71" i="5"/>
  <c r="E71" i="5"/>
  <c r="C71" i="5"/>
  <c r="B71" i="5"/>
  <c r="A71" i="5"/>
  <c r="C70" i="5"/>
  <c r="B70" i="5"/>
  <c r="A70" i="5"/>
  <c r="AA69" i="5"/>
  <c r="R69" i="5"/>
  <c r="P69" i="5"/>
  <c r="O69" i="5"/>
  <c r="M69" i="5"/>
  <c r="E69" i="5"/>
  <c r="D69" i="5"/>
  <c r="C69" i="5"/>
  <c r="B69" i="5"/>
  <c r="AB69" i="5" s="1"/>
  <c r="A69" i="5"/>
  <c r="C68" i="5"/>
  <c r="B68" i="5"/>
  <c r="A68" i="5"/>
  <c r="C67" i="5"/>
  <c r="B67" i="5"/>
  <c r="AD67" i="5" s="1"/>
  <c r="A67" i="5"/>
  <c r="Y66" i="5"/>
  <c r="X66" i="5"/>
  <c r="V66" i="5"/>
  <c r="Q66" i="5"/>
  <c r="P66" i="5"/>
  <c r="H66" i="5"/>
  <c r="G66" i="5"/>
  <c r="F66" i="5"/>
  <c r="E66" i="5"/>
  <c r="D66" i="5"/>
  <c r="C66" i="5"/>
  <c r="B66" i="5"/>
  <c r="AB66" i="5" s="1"/>
  <c r="A66" i="5"/>
  <c r="AD65" i="5"/>
  <c r="AB65" i="5"/>
  <c r="AA65" i="5"/>
  <c r="Z65" i="5"/>
  <c r="U65" i="5"/>
  <c r="L65" i="5"/>
  <c r="J65" i="5"/>
  <c r="H65" i="5"/>
  <c r="G65" i="5"/>
  <c r="C65" i="5"/>
  <c r="B65" i="5"/>
  <c r="S65" i="5" s="1"/>
  <c r="A65" i="5"/>
  <c r="C64" i="5"/>
  <c r="B64" i="5"/>
  <c r="A64" i="5"/>
  <c r="AA63" i="5"/>
  <c r="R63" i="5"/>
  <c r="Q63" i="5"/>
  <c r="P63" i="5"/>
  <c r="N63" i="5"/>
  <c r="F63" i="5"/>
  <c r="D63" i="5"/>
  <c r="C63" i="5"/>
  <c r="B63" i="5"/>
  <c r="AB63" i="5" s="1"/>
  <c r="A63" i="5"/>
  <c r="Y62" i="5"/>
  <c r="C62" i="5"/>
  <c r="B62" i="5"/>
  <c r="A62" i="5"/>
  <c r="X61" i="5"/>
  <c r="C61" i="5"/>
  <c r="B61" i="5"/>
  <c r="O61" i="5" s="1"/>
  <c r="A61" i="5"/>
  <c r="AB60" i="5"/>
  <c r="Z60" i="5"/>
  <c r="Y60" i="5"/>
  <c r="P60" i="5"/>
  <c r="G60" i="5"/>
  <c r="F60" i="5"/>
  <c r="C60" i="5"/>
  <c r="B60" i="5"/>
  <c r="N60" i="5" s="1"/>
  <c r="A60" i="5"/>
  <c r="AC59" i="5"/>
  <c r="W59" i="5" s="1"/>
  <c r="X59" i="5"/>
  <c r="V59" i="5"/>
  <c r="U59" i="5"/>
  <c r="T59" i="5"/>
  <c r="P59" i="5"/>
  <c r="N59" i="5"/>
  <c r="L59" i="5"/>
  <c r="H59" i="5"/>
  <c r="G59" i="5"/>
  <c r="F59" i="5"/>
  <c r="E59" i="5"/>
  <c r="C59" i="5"/>
  <c r="B59" i="5"/>
  <c r="AA59" i="5" s="1"/>
  <c r="A59" i="5"/>
  <c r="V58" i="5"/>
  <c r="R58" i="5"/>
  <c r="N58" i="5"/>
  <c r="J58" i="5"/>
  <c r="C58" i="5"/>
  <c r="B58" i="5"/>
  <c r="S58" i="5" s="1"/>
  <c r="A58" i="5"/>
  <c r="X57" i="5"/>
  <c r="R57" i="5"/>
  <c r="Q57" i="5"/>
  <c r="P57" i="5"/>
  <c r="H57" i="5"/>
  <c r="C57" i="5"/>
  <c r="B57" i="5"/>
  <c r="A57" i="5"/>
  <c r="C56" i="5"/>
  <c r="B56" i="5"/>
  <c r="G56" i="5" s="1"/>
  <c r="A56" i="5"/>
  <c r="AD55" i="5"/>
  <c r="AC55" i="5"/>
  <c r="W55" i="5" s="1"/>
  <c r="X55" i="5"/>
  <c r="U55" i="5"/>
  <c r="T55" i="5"/>
  <c r="P55" i="5"/>
  <c r="O55" i="5"/>
  <c r="N55" i="5"/>
  <c r="L55" i="5"/>
  <c r="G55" i="5"/>
  <c r="F55" i="5"/>
  <c r="E55" i="5"/>
  <c r="D55" i="5"/>
  <c r="C55" i="5"/>
  <c r="B55" i="5"/>
  <c r="AA55" i="5" s="1"/>
  <c r="A55" i="5"/>
  <c r="J54" i="5"/>
  <c r="C54" i="5"/>
  <c r="B54" i="5"/>
  <c r="Z54" i="5" s="1"/>
  <c r="A54" i="5"/>
  <c r="C53" i="5"/>
  <c r="B53" i="5"/>
  <c r="A53" i="5"/>
  <c r="C52" i="5"/>
  <c r="B52" i="5"/>
  <c r="A52" i="5"/>
  <c r="AD51" i="5"/>
  <c r="AC51" i="5"/>
  <c r="W51" i="5" s="1"/>
  <c r="AB51" i="5"/>
  <c r="X51" i="5"/>
  <c r="U51" i="5"/>
  <c r="T51" i="5"/>
  <c r="Q51" i="5"/>
  <c r="P51" i="5"/>
  <c r="O51" i="5"/>
  <c r="M51" i="5"/>
  <c r="I51" i="5"/>
  <c r="H51" i="5"/>
  <c r="G51" i="5"/>
  <c r="F51" i="5"/>
  <c r="E51" i="5"/>
  <c r="C51" i="5"/>
  <c r="B51" i="5"/>
  <c r="AA51" i="5" s="1"/>
  <c r="A51" i="5"/>
  <c r="Z50" i="5"/>
  <c r="S50" i="5"/>
  <c r="J50" i="5"/>
  <c r="C50" i="5"/>
  <c r="B50" i="5"/>
  <c r="A50" i="5"/>
  <c r="S49" i="5"/>
  <c r="P49" i="5"/>
  <c r="L49" i="5"/>
  <c r="I49" i="5"/>
  <c r="C49" i="5"/>
  <c r="B49" i="5"/>
  <c r="Q49" i="5" s="1"/>
  <c r="A49" i="5"/>
  <c r="R48" i="5"/>
  <c r="Q48" i="5"/>
  <c r="N48" i="5"/>
  <c r="I48" i="5"/>
  <c r="F48" i="5"/>
  <c r="C48" i="5"/>
  <c r="B48" i="5"/>
  <c r="A48" i="5"/>
  <c r="AC47" i="5"/>
  <c r="W47" i="5" s="1"/>
  <c r="X47" i="5"/>
  <c r="U47" i="5"/>
  <c r="M47" i="5"/>
  <c r="I47" i="5"/>
  <c r="F47" i="5"/>
  <c r="C47" i="5"/>
  <c r="B47" i="5"/>
  <c r="Y47" i="5" s="1"/>
  <c r="A47" i="5"/>
  <c r="AA46" i="5"/>
  <c r="S46" i="5"/>
  <c r="C46" i="5"/>
  <c r="B46" i="5"/>
  <c r="A46" i="5"/>
  <c r="R45" i="5"/>
  <c r="C45" i="5"/>
  <c r="B45" i="5"/>
  <c r="S45" i="5" s="1"/>
  <c r="A45" i="5"/>
  <c r="AD44" i="5"/>
  <c r="F44" i="5"/>
  <c r="C44" i="5"/>
  <c r="B44" i="5"/>
  <c r="Y44" i="5" s="1"/>
  <c r="A44" i="5"/>
  <c r="X43" i="5"/>
  <c r="N43" i="5"/>
  <c r="D43" i="5"/>
  <c r="C43" i="5"/>
  <c r="B43" i="5"/>
  <c r="AA43" i="5" s="1"/>
  <c r="A43" i="5"/>
  <c r="AD42" i="5"/>
  <c r="AC42" i="5"/>
  <c r="W42" i="5" s="1"/>
  <c r="Z42" i="5"/>
  <c r="V42" i="5"/>
  <c r="U42" i="5"/>
  <c r="S42" i="5"/>
  <c r="L42" i="5"/>
  <c r="K42" i="5"/>
  <c r="J42" i="5"/>
  <c r="F42" i="5"/>
  <c r="E42" i="5"/>
  <c r="C42" i="5"/>
  <c r="B42" i="5"/>
  <c r="T42" i="5" s="1"/>
  <c r="A42" i="5"/>
  <c r="C41" i="5"/>
  <c r="B41" i="5"/>
  <c r="R41" i="5" s="1"/>
  <c r="A41" i="5"/>
  <c r="Z40" i="5"/>
  <c r="P40" i="5"/>
  <c r="O40" i="5"/>
  <c r="I40" i="5"/>
  <c r="F40" i="5"/>
  <c r="C40" i="5"/>
  <c r="B40" i="5"/>
  <c r="Q40" i="5" s="1"/>
  <c r="A40" i="5"/>
  <c r="C39" i="5"/>
  <c r="B39" i="5"/>
  <c r="AA39" i="5" s="1"/>
  <c r="A39" i="5"/>
  <c r="AC38" i="5"/>
  <c r="W38" i="5" s="1"/>
  <c r="N38" i="5"/>
  <c r="K38" i="5"/>
  <c r="C38" i="5"/>
  <c r="B38" i="5"/>
  <c r="L38" i="5" s="1"/>
  <c r="A38" i="5"/>
  <c r="C37" i="5"/>
  <c r="B37" i="5"/>
  <c r="X37" i="5" s="1"/>
  <c r="A37" i="5"/>
  <c r="G36" i="5"/>
  <c r="C36" i="5"/>
  <c r="B36" i="5"/>
  <c r="Y36" i="5" s="1"/>
  <c r="A36" i="5"/>
  <c r="AD35" i="5"/>
  <c r="AC35" i="5"/>
  <c r="W35" i="5" s="1"/>
  <c r="AB35" i="5"/>
  <c r="Y35" i="5"/>
  <c r="X35" i="5"/>
  <c r="U35" i="5"/>
  <c r="Q35" i="5"/>
  <c r="P35" i="5"/>
  <c r="O35" i="5"/>
  <c r="N35" i="5"/>
  <c r="M35" i="5"/>
  <c r="I35" i="5"/>
  <c r="G35" i="5"/>
  <c r="F35" i="5"/>
  <c r="E35" i="5"/>
  <c r="D35" i="5"/>
  <c r="C35" i="5"/>
  <c r="B35" i="5"/>
  <c r="AA35" i="5" s="1"/>
  <c r="A35" i="5"/>
  <c r="C34" i="5"/>
  <c r="B34" i="5"/>
  <c r="O34" i="5" s="1"/>
  <c r="A34" i="5"/>
  <c r="AC33" i="5"/>
  <c r="W33" i="5" s="1"/>
  <c r="AA33" i="5"/>
  <c r="Z33" i="5"/>
  <c r="U33" i="5"/>
  <c r="T33" i="5"/>
  <c r="S33" i="5"/>
  <c r="Q33" i="5"/>
  <c r="K33" i="5"/>
  <c r="J33" i="5"/>
  <c r="I33" i="5"/>
  <c r="H33" i="5"/>
  <c r="E33" i="5"/>
  <c r="C33" i="5"/>
  <c r="B33" i="5"/>
  <c r="R33" i="5" s="1"/>
  <c r="A33" i="5"/>
  <c r="F32" i="5"/>
  <c r="C32" i="5"/>
  <c r="B32" i="5"/>
  <c r="X32" i="5" s="1"/>
  <c r="A32" i="5"/>
  <c r="AD31" i="5"/>
  <c r="AC31" i="5"/>
  <c r="W31" i="5" s="1"/>
  <c r="AB31" i="5"/>
  <c r="Y31" i="5"/>
  <c r="X31" i="5"/>
  <c r="U31" i="5"/>
  <c r="Q31" i="5"/>
  <c r="P31" i="5"/>
  <c r="O31" i="5"/>
  <c r="N31" i="5"/>
  <c r="M31" i="5"/>
  <c r="I31" i="5"/>
  <c r="G31" i="5"/>
  <c r="F31" i="5"/>
  <c r="E31" i="5"/>
  <c r="D31" i="5"/>
  <c r="C31" i="5"/>
  <c r="B31" i="5"/>
  <c r="AA31" i="5" s="1"/>
  <c r="A31" i="5"/>
  <c r="V30" i="5"/>
  <c r="N30" i="5"/>
  <c r="M30" i="5"/>
  <c r="D30" i="5"/>
  <c r="C30" i="5"/>
  <c r="B30" i="5"/>
  <c r="AC30" i="5" s="1"/>
  <c r="W30" i="5" s="1"/>
  <c r="A30" i="5"/>
  <c r="U29" i="5"/>
  <c r="M29" i="5"/>
  <c r="K29" i="5"/>
  <c r="C29" i="5"/>
  <c r="B29" i="5"/>
  <c r="L29" i="5" s="1"/>
  <c r="A29" i="5"/>
  <c r="Z28" i="5"/>
  <c r="Y28" i="5"/>
  <c r="I28" i="5"/>
  <c r="C28" i="5"/>
  <c r="B28" i="5"/>
  <c r="O28" i="5" s="1"/>
  <c r="A28" i="5"/>
  <c r="Y27" i="5"/>
  <c r="M27" i="5"/>
  <c r="C27" i="5"/>
  <c r="B27" i="5"/>
  <c r="Q27" i="5" s="1"/>
  <c r="A27" i="5"/>
  <c r="AC26" i="5"/>
  <c r="AB26" i="5"/>
  <c r="AA26" i="5"/>
  <c r="X26" i="5"/>
  <c r="W26" i="5"/>
  <c r="U26" i="5"/>
  <c r="S26" i="5"/>
  <c r="P26" i="5"/>
  <c r="O26" i="5"/>
  <c r="N26" i="5"/>
  <c r="M26" i="5"/>
  <c r="K26" i="5"/>
  <c r="G26" i="5"/>
  <c r="F26" i="5"/>
  <c r="E26" i="5"/>
  <c r="D26" i="5"/>
  <c r="C26" i="5"/>
  <c r="B26" i="5"/>
  <c r="Z26" i="5" s="1"/>
  <c r="A26" i="5"/>
  <c r="U25" i="5"/>
  <c r="S25" i="5"/>
  <c r="M25" i="5"/>
  <c r="J25" i="5"/>
  <c r="F25" i="5"/>
  <c r="C25" i="5"/>
  <c r="B25" i="5"/>
  <c r="AC25" i="5" s="1"/>
  <c r="W25" i="5" s="1"/>
  <c r="A25" i="5"/>
  <c r="Y24" i="5"/>
  <c r="T24" i="5"/>
  <c r="K24" i="5"/>
  <c r="H24" i="5"/>
  <c r="C24" i="5"/>
  <c r="B24" i="5"/>
  <c r="AD24" i="5" s="1"/>
  <c r="A24" i="5"/>
  <c r="C23" i="5"/>
  <c r="B23" i="5"/>
  <c r="AC23" i="5" s="1"/>
  <c r="W23" i="5" s="1"/>
  <c r="A23" i="5"/>
  <c r="C22" i="5"/>
  <c r="B22" i="5"/>
  <c r="Z22" i="5" s="1"/>
  <c r="A22" i="5"/>
  <c r="E21" i="5"/>
  <c r="C21" i="5"/>
  <c r="B21" i="5"/>
  <c r="N21" i="5" s="1"/>
  <c r="A21" i="5"/>
  <c r="Y20" i="5"/>
  <c r="T20" i="5"/>
  <c r="Q20" i="5"/>
  <c r="K20" i="5"/>
  <c r="H20" i="5"/>
  <c r="D20" i="5"/>
  <c r="C20" i="5"/>
  <c r="B20" i="5"/>
  <c r="AD20" i="5" s="1"/>
  <c r="A20" i="5"/>
  <c r="AD19" i="5"/>
  <c r="Y19" i="5"/>
  <c r="V19" i="5"/>
  <c r="M19" i="5"/>
  <c r="I19" i="5"/>
  <c r="E19" i="5"/>
  <c r="C19" i="5"/>
  <c r="B19" i="5"/>
  <c r="G19" i="5" s="1"/>
  <c r="A19" i="5"/>
  <c r="AD18" i="5"/>
  <c r="AB18" i="5"/>
  <c r="X18" i="5"/>
  <c r="S18" i="5"/>
  <c r="O18" i="5"/>
  <c r="M18" i="5"/>
  <c r="H18" i="5"/>
  <c r="F18" i="5"/>
  <c r="D18" i="5"/>
  <c r="C18" i="5"/>
  <c r="B18" i="5"/>
  <c r="Z18" i="5" s="1"/>
  <c r="A18" i="5"/>
  <c r="Z17" i="5"/>
  <c r="V17" i="5"/>
  <c r="K17" i="5"/>
  <c r="I17" i="5"/>
  <c r="C17" i="5"/>
  <c r="B17" i="5"/>
  <c r="Y17" i="5" s="1"/>
  <c r="A17" i="5"/>
  <c r="K16" i="5"/>
  <c r="C16" i="5"/>
  <c r="B16" i="5"/>
  <c r="S16" i="5" s="1"/>
  <c r="A16" i="5"/>
  <c r="U15" i="5"/>
  <c r="J15" i="5"/>
  <c r="E15" i="5"/>
  <c r="C15" i="5"/>
  <c r="B15" i="5"/>
  <c r="I15" i="5" s="1"/>
  <c r="A15" i="5"/>
  <c r="AD14" i="5"/>
  <c r="AB14" i="5"/>
  <c r="Y14" i="5"/>
  <c r="U14" i="5"/>
  <c r="S14" i="5"/>
  <c r="P14" i="5"/>
  <c r="N14" i="5"/>
  <c r="M14" i="5"/>
  <c r="L14" i="5"/>
  <c r="I14" i="5"/>
  <c r="G14" i="5"/>
  <c r="E14" i="5"/>
  <c r="D14" i="5"/>
  <c r="C14" i="5"/>
  <c r="B14" i="5"/>
  <c r="Z14" i="5" s="1"/>
  <c r="A14" i="5"/>
  <c r="C13" i="5"/>
  <c r="B13" i="5"/>
  <c r="U13" i="5" s="1"/>
  <c r="A13" i="5"/>
  <c r="C12" i="5"/>
  <c r="B12" i="5"/>
  <c r="A12" i="5"/>
  <c r="C11" i="5"/>
  <c r="B11" i="5"/>
  <c r="J11" i="5" s="1"/>
  <c r="A11" i="5"/>
  <c r="X10" i="5"/>
  <c r="P10" i="5"/>
  <c r="C10" i="5"/>
  <c r="B10" i="5"/>
  <c r="A10" i="5"/>
  <c r="R9" i="5"/>
  <c r="J9" i="5"/>
  <c r="D9" i="5"/>
  <c r="L9" i="5" s="1"/>
  <c r="C9" i="5"/>
  <c r="B9" i="5"/>
  <c r="A9" i="5"/>
  <c r="C8" i="5"/>
  <c r="B8" i="5"/>
  <c r="P8" i="5" s="1"/>
  <c r="A8" i="5"/>
  <c r="J7" i="5"/>
  <c r="C7" i="5"/>
  <c r="B7" i="5"/>
  <c r="R7" i="5" s="1"/>
  <c r="A7" i="5"/>
  <c r="X6" i="5"/>
  <c r="P6" i="5"/>
  <c r="L6" i="5"/>
  <c r="AD6" i="5" s="1"/>
  <c r="D6" i="5"/>
  <c r="E6" i="5" s="1"/>
  <c r="C6" i="5"/>
  <c r="B6" i="5"/>
  <c r="A6" i="5"/>
  <c r="B105" i="4"/>
  <c r="A105" i="4"/>
  <c r="B104" i="4"/>
  <c r="A104" i="4"/>
  <c r="B103" i="4"/>
  <c r="A103" i="4"/>
  <c r="B102" i="4"/>
  <c r="A102" i="4"/>
  <c r="B101" i="4"/>
  <c r="A101" i="4"/>
  <c r="B100" i="4"/>
  <c r="A100" i="4"/>
  <c r="B99" i="4"/>
  <c r="A99" i="4"/>
  <c r="B98" i="4"/>
  <c r="A98" i="4"/>
  <c r="B97" i="4"/>
  <c r="A97" i="4"/>
  <c r="B96" i="4"/>
  <c r="A96" i="4"/>
  <c r="B95" i="4"/>
  <c r="A95" i="4"/>
  <c r="B94" i="4"/>
  <c r="A94" i="4"/>
  <c r="B93" i="4"/>
  <c r="A93" i="4"/>
  <c r="B92" i="4"/>
  <c r="A92" i="4"/>
  <c r="B91" i="4"/>
  <c r="A91" i="4"/>
  <c r="B90" i="4"/>
  <c r="A90" i="4"/>
  <c r="B89" i="4"/>
  <c r="A89" i="4"/>
  <c r="B88" i="4"/>
  <c r="A88" i="4"/>
  <c r="B87" i="4"/>
  <c r="A87" i="4"/>
  <c r="B86" i="4"/>
  <c r="A86" i="4"/>
  <c r="B85" i="4"/>
  <c r="A85" i="4"/>
  <c r="B84" i="4"/>
  <c r="A84" i="4"/>
  <c r="B83" i="4"/>
  <c r="A83" i="4"/>
  <c r="B82" i="4"/>
  <c r="A82" i="4"/>
  <c r="B81" i="4"/>
  <c r="A81" i="4"/>
  <c r="B80" i="4"/>
  <c r="A80" i="4"/>
  <c r="B79" i="4"/>
  <c r="A79" i="4"/>
  <c r="B78" i="4"/>
  <c r="A78" i="4"/>
  <c r="B77" i="4"/>
  <c r="A77" i="4"/>
  <c r="B76" i="4"/>
  <c r="A76" i="4"/>
  <c r="B75" i="4"/>
  <c r="A75" i="4"/>
  <c r="B74" i="4"/>
  <c r="A74" i="4"/>
  <c r="B73" i="4"/>
  <c r="A73" i="4"/>
  <c r="B72" i="4"/>
  <c r="A72" i="4"/>
  <c r="B71" i="4"/>
  <c r="A71" i="4"/>
  <c r="B70" i="4"/>
  <c r="A70" i="4"/>
  <c r="B69" i="4"/>
  <c r="A69" i="4"/>
  <c r="B68" i="4"/>
  <c r="A68" i="4"/>
  <c r="B67" i="4"/>
  <c r="A67" i="4"/>
  <c r="B66" i="4"/>
  <c r="A66" i="4"/>
  <c r="B65" i="4"/>
  <c r="A65" i="4"/>
  <c r="B64" i="4"/>
  <c r="A64" i="4"/>
  <c r="B63" i="4"/>
  <c r="A63" i="4"/>
  <c r="B62" i="4"/>
  <c r="A62" i="4"/>
  <c r="B61" i="4"/>
  <c r="A61" i="4"/>
  <c r="B60" i="4"/>
  <c r="A60" i="4"/>
  <c r="B59" i="4"/>
  <c r="A59" i="4"/>
  <c r="B58" i="4"/>
  <c r="A58" i="4"/>
  <c r="B57" i="4"/>
  <c r="A57" i="4"/>
  <c r="B56" i="4"/>
  <c r="A56" i="4"/>
  <c r="B55" i="4"/>
  <c r="A55" i="4"/>
  <c r="B54" i="4"/>
  <c r="A54" i="4"/>
  <c r="B53" i="4"/>
  <c r="A53" i="4"/>
  <c r="B52" i="4"/>
  <c r="A52" i="4"/>
  <c r="B51" i="4"/>
  <c r="A51" i="4"/>
  <c r="B50" i="4"/>
  <c r="A50" i="4"/>
  <c r="B49" i="4"/>
  <c r="A49" i="4"/>
  <c r="B48" i="4"/>
  <c r="A48" i="4"/>
  <c r="B47" i="4"/>
  <c r="A47" i="4"/>
  <c r="B46" i="4"/>
  <c r="A46" i="4"/>
  <c r="B45" i="4"/>
  <c r="A45" i="4"/>
  <c r="B44" i="4"/>
  <c r="A44" i="4"/>
  <c r="B43" i="4"/>
  <c r="A43" i="4"/>
  <c r="B42" i="4"/>
  <c r="A42" i="4"/>
  <c r="B41" i="4"/>
  <c r="A41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B29" i="4"/>
  <c r="A29" i="4"/>
  <c r="B28" i="4"/>
  <c r="A28" i="4"/>
  <c r="B27" i="4"/>
  <c r="A27" i="4"/>
  <c r="B26" i="4"/>
  <c r="A26" i="4"/>
  <c r="B25" i="4"/>
  <c r="A25" i="4"/>
  <c r="B24" i="4"/>
  <c r="A24" i="4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C30" i="2"/>
  <c r="B7" i="6" s="1"/>
  <c r="C29" i="2"/>
  <c r="C28" i="2"/>
  <c r="C27" i="2"/>
  <c r="V22" i="5" l="1"/>
  <c r="V39" i="5"/>
  <c r="S13" i="5"/>
  <c r="K14" i="5"/>
  <c r="T14" i="5"/>
  <c r="AC14" i="5"/>
  <c r="W14" i="5" s="1"/>
  <c r="O15" i="5"/>
  <c r="M17" i="5"/>
  <c r="AC17" i="5"/>
  <c r="W17" i="5" s="1"/>
  <c r="G18" i="5"/>
  <c r="P18" i="5"/>
  <c r="AC18" i="5"/>
  <c r="W18" i="5" s="1"/>
  <c r="J19" i="5"/>
  <c r="AC19" i="5"/>
  <c r="W19" i="5" s="1"/>
  <c r="I20" i="5"/>
  <c r="X20" i="5"/>
  <c r="K21" i="5"/>
  <c r="M22" i="5"/>
  <c r="Q23" i="5"/>
  <c r="L24" i="5"/>
  <c r="AA24" i="5"/>
  <c r="Q29" i="5"/>
  <c r="O32" i="5"/>
  <c r="I36" i="5"/>
  <c r="R38" i="5"/>
  <c r="M39" i="5"/>
  <c r="X39" i="5"/>
  <c r="Y41" i="5"/>
  <c r="E43" i="5"/>
  <c r="O43" i="5"/>
  <c r="Y43" i="5"/>
  <c r="I44" i="5"/>
  <c r="L47" i="5"/>
  <c r="Y53" i="5"/>
  <c r="AB53" i="5"/>
  <c r="R53" i="5"/>
  <c r="Q53" i="5"/>
  <c r="S54" i="5"/>
  <c r="AD62" i="5"/>
  <c r="L62" i="5"/>
  <c r="AB62" i="5"/>
  <c r="I62" i="5"/>
  <c r="Z62" i="5"/>
  <c r="H62" i="5"/>
  <c r="U62" i="5"/>
  <c r="Q62" i="5"/>
  <c r="X70" i="5"/>
  <c r="K70" i="5"/>
  <c r="AD23" i="5"/>
  <c r="D13" i="5"/>
  <c r="T13" i="5"/>
  <c r="Q17" i="5"/>
  <c r="AD17" i="5"/>
  <c r="M21" i="5"/>
  <c r="D22" i="5"/>
  <c r="N22" i="5"/>
  <c r="X22" i="5"/>
  <c r="E23" i="5"/>
  <c r="R23" i="5"/>
  <c r="O24" i="5"/>
  <c r="AB24" i="5"/>
  <c r="P32" i="5"/>
  <c r="G34" i="5"/>
  <c r="N36" i="5"/>
  <c r="U38" i="5"/>
  <c r="D39" i="5"/>
  <c r="N39" i="5"/>
  <c r="Y39" i="5"/>
  <c r="D41" i="5"/>
  <c r="Z41" i="5"/>
  <c r="F43" i="5"/>
  <c r="P43" i="5"/>
  <c r="AB43" i="5"/>
  <c r="J44" i="5"/>
  <c r="Y45" i="5"/>
  <c r="I45" i="5"/>
  <c r="T45" i="5"/>
  <c r="D45" i="5"/>
  <c r="X45" i="5"/>
  <c r="Y64" i="5"/>
  <c r="P64" i="5"/>
  <c r="AD68" i="5"/>
  <c r="L68" i="5"/>
  <c r="AB68" i="5"/>
  <c r="J68" i="5"/>
  <c r="AA68" i="5"/>
  <c r="I68" i="5"/>
  <c r="Z68" i="5"/>
  <c r="H68" i="5"/>
  <c r="U68" i="5"/>
  <c r="R68" i="5"/>
  <c r="Z76" i="5"/>
  <c r="J76" i="5"/>
  <c r="V76" i="5"/>
  <c r="F76" i="5"/>
  <c r="U76" i="5"/>
  <c r="E76" i="5"/>
  <c r="T76" i="5"/>
  <c r="D76" i="5"/>
  <c r="R76" i="5"/>
  <c r="L76" i="5"/>
  <c r="E13" i="5"/>
  <c r="Y13" i="5"/>
  <c r="V14" i="5"/>
  <c r="V15" i="5"/>
  <c r="R17" i="5"/>
  <c r="I18" i="5"/>
  <c r="T18" i="5"/>
  <c r="O19" i="5"/>
  <c r="L20" i="5"/>
  <c r="AA20" i="5"/>
  <c r="R21" i="5"/>
  <c r="E22" i="5"/>
  <c r="O22" i="5"/>
  <c r="AA22" i="5"/>
  <c r="F23" i="5"/>
  <c r="U23" i="5"/>
  <c r="P24" i="5"/>
  <c r="X29" i="5"/>
  <c r="K34" i="5"/>
  <c r="O36" i="5"/>
  <c r="V38" i="5"/>
  <c r="E39" i="5"/>
  <c r="O39" i="5"/>
  <c r="AB39" i="5"/>
  <c r="J41" i="5"/>
  <c r="AB41" i="5"/>
  <c r="G43" i="5"/>
  <c r="Q43" i="5"/>
  <c r="AC43" i="5"/>
  <c r="W43" i="5" s="1"/>
  <c r="N44" i="5"/>
  <c r="Z45" i="5"/>
  <c r="AA47" i="5"/>
  <c r="AD47" i="5"/>
  <c r="Q47" i="5"/>
  <c r="G47" i="5"/>
  <c r="AB47" i="5"/>
  <c r="O47" i="5"/>
  <c r="E47" i="5"/>
  <c r="N47" i="5"/>
  <c r="I53" i="5"/>
  <c r="G62" i="5"/>
  <c r="N76" i="5"/>
  <c r="L39" i="5"/>
  <c r="J11" i="1"/>
  <c r="I13" i="5"/>
  <c r="Z13" i="5"/>
  <c r="Y15" i="5"/>
  <c r="E17" i="5"/>
  <c r="S17" i="5"/>
  <c r="K18" i="5"/>
  <c r="U18" i="5"/>
  <c r="Q19" i="5"/>
  <c r="O20" i="5"/>
  <c r="AB20" i="5"/>
  <c r="Y21" i="5"/>
  <c r="F22" i="5"/>
  <c r="P22" i="5"/>
  <c r="AB22" i="5"/>
  <c r="G23" i="5"/>
  <c r="V23" i="5"/>
  <c r="D24" i="5"/>
  <c r="Q24" i="5"/>
  <c r="V25" i="5"/>
  <c r="AA29" i="5"/>
  <c r="AA34" i="5"/>
  <c r="R36" i="5"/>
  <c r="D38" i="5"/>
  <c r="Z38" i="5"/>
  <c r="F39" i="5"/>
  <c r="P39" i="5"/>
  <c r="AC39" i="5"/>
  <c r="W39" i="5" s="1"/>
  <c r="K41" i="5"/>
  <c r="H43" i="5"/>
  <c r="T43" i="5"/>
  <c r="AD43" i="5"/>
  <c r="P44" i="5"/>
  <c r="H45" i="5"/>
  <c r="P47" i="5"/>
  <c r="J48" i="5"/>
  <c r="Y48" i="5"/>
  <c r="H48" i="5"/>
  <c r="V48" i="5"/>
  <c r="J53" i="5"/>
  <c r="P62" i="5"/>
  <c r="L64" i="5"/>
  <c r="Q68" i="5"/>
  <c r="AD76" i="5"/>
  <c r="Q13" i="5"/>
  <c r="O23" i="5"/>
  <c r="B3" i="1"/>
  <c r="A1" i="5"/>
  <c r="J13" i="5"/>
  <c r="AA13" i="5"/>
  <c r="F14" i="5"/>
  <c r="O14" i="5"/>
  <c r="X14" i="5"/>
  <c r="F17" i="5"/>
  <c r="U17" i="5"/>
  <c r="L18" i="5"/>
  <c r="V18" i="5"/>
  <c r="U19" i="5"/>
  <c r="P20" i="5"/>
  <c r="Z21" i="5"/>
  <c r="G22" i="5"/>
  <c r="S22" i="5"/>
  <c r="AC22" i="5"/>
  <c r="W22" i="5" s="1"/>
  <c r="I23" i="5"/>
  <c r="G24" i="5"/>
  <c r="S24" i="5"/>
  <c r="Z25" i="5"/>
  <c r="H26" i="5"/>
  <c r="T26" i="5"/>
  <c r="AD26" i="5"/>
  <c r="E29" i="5"/>
  <c r="AB29" i="5"/>
  <c r="H31" i="5"/>
  <c r="T31" i="5"/>
  <c r="P33" i="5"/>
  <c r="AB33" i="5"/>
  <c r="AB34" i="5"/>
  <c r="H35" i="5"/>
  <c r="T35" i="5"/>
  <c r="J38" i="5"/>
  <c r="AB38" i="5"/>
  <c r="G39" i="5"/>
  <c r="Q39" i="5"/>
  <c r="AD39" i="5"/>
  <c r="L41" i="5"/>
  <c r="R42" i="5"/>
  <c r="I43" i="5"/>
  <c r="U43" i="5"/>
  <c r="Q44" i="5"/>
  <c r="J45" i="5"/>
  <c r="T46" i="5"/>
  <c r="N46" i="5"/>
  <c r="D47" i="5"/>
  <c r="T47" i="5"/>
  <c r="X48" i="5"/>
  <c r="R62" i="5"/>
  <c r="S68" i="5"/>
  <c r="U84" i="5"/>
  <c r="N84" i="5"/>
  <c r="M84" i="5"/>
  <c r="L84" i="5"/>
  <c r="K84" i="5"/>
  <c r="E84" i="5"/>
  <c r="AA84" i="5"/>
  <c r="M13" i="5"/>
  <c r="AC13" i="5"/>
  <c r="W13" i="5" s="1"/>
  <c r="AD21" i="5"/>
  <c r="H22" i="5"/>
  <c r="T22" i="5"/>
  <c r="AD22" i="5"/>
  <c r="J23" i="5"/>
  <c r="Y23" i="5"/>
  <c r="H39" i="5"/>
  <c r="T39" i="5"/>
  <c r="Q41" i="5"/>
  <c r="L43" i="5"/>
  <c r="V43" i="5"/>
  <c r="X44" i="5"/>
  <c r="K45" i="5"/>
  <c r="X52" i="5"/>
  <c r="P52" i="5"/>
  <c r="N52" i="5"/>
  <c r="L22" i="5"/>
  <c r="X41" i="5"/>
  <c r="D10" i="5"/>
  <c r="N13" i="5"/>
  <c r="AD13" i="5"/>
  <c r="H14" i="5"/>
  <c r="Q14" i="5"/>
  <c r="AA14" i="5"/>
  <c r="J17" i="5"/>
  <c r="E18" i="5"/>
  <c r="N18" i="5"/>
  <c r="AA18" i="5"/>
  <c r="G20" i="5"/>
  <c r="S20" i="5"/>
  <c r="K22" i="5"/>
  <c r="U22" i="5"/>
  <c r="M23" i="5"/>
  <c r="I24" i="5"/>
  <c r="X24" i="5"/>
  <c r="I25" i="5"/>
  <c r="L26" i="5"/>
  <c r="V26" i="5"/>
  <c r="J28" i="5"/>
  <c r="L31" i="5"/>
  <c r="V31" i="5"/>
  <c r="D33" i="5"/>
  <c r="L35" i="5"/>
  <c r="V35" i="5"/>
  <c r="I39" i="5"/>
  <c r="U39" i="5"/>
  <c r="D42" i="5"/>
  <c r="M43" i="5"/>
  <c r="L45" i="5"/>
  <c r="E46" i="5"/>
  <c r="H47" i="5"/>
  <c r="V47" i="5"/>
  <c r="G48" i="5"/>
  <c r="Z84" i="5"/>
  <c r="X60" i="5"/>
  <c r="O63" i="5"/>
  <c r="N69" i="5"/>
  <c r="G73" i="5"/>
  <c r="P73" i="5"/>
  <c r="Y73" i="5"/>
  <c r="I77" i="5"/>
  <c r="S77" i="5"/>
  <c r="AD77" i="5"/>
  <c r="I81" i="5"/>
  <c r="S81" i="5"/>
  <c r="AB81" i="5"/>
  <c r="M83" i="5"/>
  <c r="I86" i="5"/>
  <c r="S86" i="5"/>
  <c r="AB86" i="5"/>
  <c r="I89" i="5"/>
  <c r="V89" i="5"/>
  <c r="I93" i="5"/>
  <c r="T93" i="5"/>
  <c r="AD93" i="5"/>
  <c r="H94" i="5"/>
  <c r="Q94" i="5"/>
  <c r="AB94" i="5"/>
  <c r="M96" i="5"/>
  <c r="K97" i="5"/>
  <c r="U97" i="5"/>
  <c r="I98" i="5"/>
  <c r="S98" i="5"/>
  <c r="AC98" i="5"/>
  <c r="W98" i="5" s="1"/>
  <c r="I99" i="5"/>
  <c r="G101" i="5"/>
  <c r="S101" i="5"/>
  <c r="AD101" i="5"/>
  <c r="K77" i="5"/>
  <c r="T77" i="5"/>
  <c r="K81" i="5"/>
  <c r="T81" i="5"/>
  <c r="AC81" i="5"/>
  <c r="W81" i="5" s="1"/>
  <c r="K86" i="5"/>
  <c r="T86" i="5"/>
  <c r="AC86" i="5"/>
  <c r="W86" i="5" s="1"/>
  <c r="S96" i="5"/>
  <c r="L97" i="5"/>
  <c r="V97" i="5"/>
  <c r="K98" i="5"/>
  <c r="T98" i="5"/>
  <c r="AD98" i="5"/>
  <c r="I73" i="5"/>
  <c r="S73" i="5"/>
  <c r="AB73" i="5"/>
  <c r="L77" i="5"/>
  <c r="U77" i="5"/>
  <c r="L81" i="5"/>
  <c r="U81" i="5"/>
  <c r="AD81" i="5"/>
  <c r="U83" i="5"/>
  <c r="L86" i="5"/>
  <c r="U86" i="5"/>
  <c r="AD86" i="5"/>
  <c r="M89" i="5"/>
  <c r="Z89" i="5"/>
  <c r="L93" i="5"/>
  <c r="V93" i="5"/>
  <c r="K94" i="5"/>
  <c r="T94" i="5"/>
  <c r="AD94" i="5"/>
  <c r="T96" i="5"/>
  <c r="M97" i="5"/>
  <c r="L98" i="5"/>
  <c r="U98" i="5"/>
  <c r="M99" i="5"/>
  <c r="Y99" i="5"/>
  <c r="K101" i="5"/>
  <c r="U101" i="5"/>
  <c r="K102" i="5"/>
  <c r="T102" i="5"/>
  <c r="AD102" i="5"/>
  <c r="I103" i="5"/>
  <c r="U103" i="5"/>
  <c r="Z104" i="5"/>
  <c r="K73" i="5"/>
  <c r="T73" i="5"/>
  <c r="AC73" i="5"/>
  <c r="W73" i="5" s="1"/>
  <c r="D77" i="5"/>
  <c r="M77" i="5"/>
  <c r="V77" i="5"/>
  <c r="D81" i="5"/>
  <c r="M81" i="5"/>
  <c r="V81" i="5"/>
  <c r="D86" i="5"/>
  <c r="M86" i="5"/>
  <c r="V86" i="5"/>
  <c r="S91" i="5"/>
  <c r="D96" i="5"/>
  <c r="U96" i="5"/>
  <c r="D97" i="5"/>
  <c r="N97" i="5"/>
  <c r="Y97" i="5"/>
  <c r="D98" i="5"/>
  <c r="M98" i="5"/>
  <c r="V98" i="5"/>
  <c r="O99" i="5"/>
  <c r="AA99" i="5"/>
  <c r="L101" i="5"/>
  <c r="V101" i="5"/>
  <c r="AB49" i="5"/>
  <c r="L51" i="5"/>
  <c r="V51" i="5"/>
  <c r="H55" i="5"/>
  <c r="V55" i="5"/>
  <c r="M59" i="5"/>
  <c r="AB59" i="5"/>
  <c r="H60" i="5"/>
  <c r="G63" i="5"/>
  <c r="X63" i="5"/>
  <c r="P65" i="5"/>
  <c r="M66" i="5"/>
  <c r="Z66" i="5"/>
  <c r="F69" i="5"/>
  <c r="V69" i="5"/>
  <c r="L73" i="5"/>
  <c r="U73" i="5"/>
  <c r="AD73" i="5"/>
  <c r="U75" i="5"/>
  <c r="E77" i="5"/>
  <c r="N77" i="5"/>
  <c r="X77" i="5"/>
  <c r="K78" i="5"/>
  <c r="U80" i="5"/>
  <c r="E81" i="5"/>
  <c r="N81" i="5"/>
  <c r="D83" i="5"/>
  <c r="Y83" i="5"/>
  <c r="G85" i="5"/>
  <c r="E86" i="5"/>
  <c r="N86" i="5"/>
  <c r="AC87" i="5"/>
  <c r="W87" i="5" s="1"/>
  <c r="D89" i="5"/>
  <c r="O89" i="5"/>
  <c r="AD89" i="5"/>
  <c r="D93" i="5"/>
  <c r="N93" i="5"/>
  <c r="Y93" i="5"/>
  <c r="D94" i="5"/>
  <c r="M94" i="5"/>
  <c r="V94" i="5"/>
  <c r="U95" i="5"/>
  <c r="I96" i="5"/>
  <c r="E97" i="5"/>
  <c r="O97" i="5"/>
  <c r="AA97" i="5"/>
  <c r="E98" i="5"/>
  <c r="N98" i="5"/>
  <c r="X98" i="5"/>
  <c r="P99" i="5"/>
  <c r="AC99" i="5"/>
  <c r="W99" i="5" s="1"/>
  <c r="M101" i="5"/>
  <c r="Y101" i="5"/>
  <c r="M103" i="5"/>
  <c r="X103" i="5"/>
  <c r="I104" i="5"/>
  <c r="J60" i="5"/>
  <c r="H63" i="5"/>
  <c r="Y63" i="5"/>
  <c r="R65" i="5"/>
  <c r="N66" i="5"/>
  <c r="G69" i="5"/>
  <c r="X69" i="5"/>
  <c r="D73" i="5"/>
  <c r="M73" i="5"/>
  <c r="V73" i="5"/>
  <c r="X75" i="5"/>
  <c r="F77" i="5"/>
  <c r="O77" i="5"/>
  <c r="Y77" i="5"/>
  <c r="N78" i="5"/>
  <c r="V80" i="5"/>
  <c r="F81" i="5"/>
  <c r="O81" i="5"/>
  <c r="X81" i="5"/>
  <c r="J83" i="5"/>
  <c r="Z83" i="5"/>
  <c r="R85" i="5"/>
  <c r="F86" i="5"/>
  <c r="O86" i="5"/>
  <c r="X86" i="5"/>
  <c r="AD87" i="5"/>
  <c r="E89" i="5"/>
  <c r="Q89" i="5"/>
  <c r="I90" i="5"/>
  <c r="S90" i="5"/>
  <c r="AB90" i="5"/>
  <c r="E93" i="5"/>
  <c r="O93" i="5"/>
  <c r="AA93" i="5"/>
  <c r="E94" i="5"/>
  <c r="N94" i="5"/>
  <c r="X94" i="5"/>
  <c r="J96" i="5"/>
  <c r="Y96" i="5"/>
  <c r="F97" i="5"/>
  <c r="Q97" i="5"/>
  <c r="AB97" i="5"/>
  <c r="F98" i="5"/>
  <c r="O98" i="5"/>
  <c r="Y98" i="5"/>
  <c r="E99" i="5"/>
  <c r="Q99" i="5"/>
  <c r="Q100" i="5"/>
  <c r="D101" i="5"/>
  <c r="N101" i="5"/>
  <c r="AA101" i="5"/>
  <c r="E102" i="5"/>
  <c r="N102" i="5"/>
  <c r="X102" i="5"/>
  <c r="N103" i="5"/>
  <c r="Y103" i="5"/>
  <c r="M105" i="5"/>
  <c r="AB105" i="5"/>
  <c r="D51" i="5"/>
  <c r="N51" i="5"/>
  <c r="Y51" i="5"/>
  <c r="M55" i="5"/>
  <c r="AB55" i="5"/>
  <c r="D59" i="5"/>
  <c r="O59" i="5"/>
  <c r="AD59" i="5"/>
  <c r="I63" i="5"/>
  <c r="Z63" i="5"/>
  <c r="O66" i="5"/>
  <c r="H69" i="5"/>
  <c r="Z69" i="5"/>
  <c r="E73" i="5"/>
  <c r="N73" i="5"/>
  <c r="G77" i="5"/>
  <c r="P77" i="5"/>
  <c r="AB77" i="5"/>
  <c r="D80" i="5"/>
  <c r="G81" i="5"/>
  <c r="P81" i="5"/>
  <c r="Y81" i="5"/>
  <c r="G86" i="5"/>
  <c r="P86" i="5"/>
  <c r="Y86" i="5"/>
  <c r="E87" i="5"/>
  <c r="F89" i="5"/>
  <c r="R89" i="5"/>
  <c r="K90" i="5"/>
  <c r="T90" i="5"/>
  <c r="AC90" i="5"/>
  <c r="W90" i="5" s="1"/>
  <c r="F93" i="5"/>
  <c r="Q93" i="5"/>
  <c r="AB93" i="5"/>
  <c r="F94" i="5"/>
  <c r="O94" i="5"/>
  <c r="Y94" i="5"/>
  <c r="G95" i="5"/>
  <c r="X95" i="5"/>
  <c r="K96" i="5"/>
  <c r="G97" i="5"/>
  <c r="S97" i="5"/>
  <c r="AC97" i="5"/>
  <c r="W97" i="5" s="1"/>
  <c r="G98" i="5"/>
  <c r="P98" i="5"/>
  <c r="AA98" i="5"/>
  <c r="G99" i="5"/>
  <c r="S99" i="5"/>
  <c r="E101" i="5"/>
  <c r="O101" i="5"/>
  <c r="AB101" i="5"/>
  <c r="F102" i="5"/>
  <c r="O102" i="5"/>
  <c r="Y102" i="5"/>
  <c r="E103" i="5"/>
  <c r="O103" i="5"/>
  <c r="AA103" i="5"/>
  <c r="AD9" i="5"/>
  <c r="U9" i="5"/>
  <c r="M9" i="5"/>
  <c r="G6" i="5"/>
  <c r="F6" i="5"/>
  <c r="U6" i="5"/>
  <c r="T37" i="5"/>
  <c r="X12" i="5"/>
  <c r="G12" i="5" s="1"/>
  <c r="X16" i="5"/>
  <c r="O79" i="5"/>
  <c r="G79" i="5"/>
  <c r="AD79" i="5"/>
  <c r="V79" i="5"/>
  <c r="N79" i="5"/>
  <c r="F79" i="5"/>
  <c r="AC79" i="5"/>
  <c r="W79" i="5" s="1"/>
  <c r="S79" i="5"/>
  <c r="I79" i="5"/>
  <c r="AB79" i="5"/>
  <c r="R79" i="5"/>
  <c r="H79" i="5"/>
  <c r="AA79" i="5"/>
  <c r="Q79" i="5"/>
  <c r="E79" i="5"/>
  <c r="M79" i="5"/>
  <c r="L79" i="5"/>
  <c r="Z79" i="5"/>
  <c r="K79" i="5"/>
  <c r="X79" i="5"/>
  <c r="D79" i="5"/>
  <c r="Y79" i="5"/>
  <c r="U79" i="5"/>
  <c r="J79" i="5"/>
  <c r="AD88" i="5"/>
  <c r="V88" i="5"/>
  <c r="N88" i="5"/>
  <c r="F88" i="5"/>
  <c r="M88" i="5"/>
  <c r="D88" i="5"/>
  <c r="U88" i="5"/>
  <c r="L88" i="5"/>
  <c r="AC88" i="5"/>
  <c r="W88" i="5" s="1"/>
  <c r="R88" i="5"/>
  <c r="G88" i="5"/>
  <c r="AB88" i="5"/>
  <c r="Q88" i="5"/>
  <c r="E88" i="5"/>
  <c r="AA88" i="5"/>
  <c r="P88" i="5"/>
  <c r="Z88" i="5"/>
  <c r="I88" i="5"/>
  <c r="Y88" i="5"/>
  <c r="H88" i="5"/>
  <c r="X88" i="5"/>
  <c r="S88" i="5"/>
  <c r="T88" i="5"/>
  <c r="O88" i="5"/>
  <c r="AB15" i="5"/>
  <c r="T15" i="5"/>
  <c r="L15" i="5"/>
  <c r="D15" i="5"/>
  <c r="AA15" i="5"/>
  <c r="S15" i="5"/>
  <c r="K15" i="5"/>
  <c r="O37" i="5"/>
  <c r="G37" i="5"/>
  <c r="AD37" i="5"/>
  <c r="V37" i="5"/>
  <c r="N37" i="5"/>
  <c r="F37" i="5"/>
  <c r="AC37" i="5"/>
  <c r="W37" i="5" s="1"/>
  <c r="U37" i="5"/>
  <c r="M37" i="5"/>
  <c r="E37" i="5"/>
  <c r="Z37" i="5"/>
  <c r="L37" i="5"/>
  <c r="Y37" i="5"/>
  <c r="K37" i="5"/>
  <c r="S37" i="5"/>
  <c r="H37" i="5"/>
  <c r="AC67" i="5"/>
  <c r="W67" i="5" s="1"/>
  <c r="U67" i="5"/>
  <c r="M67" i="5"/>
  <c r="E67" i="5"/>
  <c r="AA67" i="5"/>
  <c r="R67" i="5"/>
  <c r="I67" i="5"/>
  <c r="Z67" i="5"/>
  <c r="Q67" i="5"/>
  <c r="H67" i="5"/>
  <c r="Y67" i="5"/>
  <c r="P67" i="5"/>
  <c r="G67" i="5"/>
  <c r="N67" i="5"/>
  <c r="D67" i="5"/>
  <c r="X67" i="5"/>
  <c r="F67" i="5"/>
  <c r="V67" i="5"/>
  <c r="O67" i="5"/>
  <c r="D7" i="5"/>
  <c r="L7" i="5" s="1"/>
  <c r="R8" i="5"/>
  <c r="D11" i="5"/>
  <c r="E11" i="5" s="1"/>
  <c r="F11" i="5" s="1"/>
  <c r="M15" i="5"/>
  <c r="O16" i="5"/>
  <c r="Y16" i="5"/>
  <c r="X21" i="5"/>
  <c r="P21" i="5"/>
  <c r="H21" i="5"/>
  <c r="O21" i="5"/>
  <c r="G21" i="5"/>
  <c r="AB21" i="5"/>
  <c r="T21" i="5"/>
  <c r="L21" i="5"/>
  <c r="D21" i="5"/>
  <c r="AA21" i="5"/>
  <c r="O27" i="5"/>
  <c r="AD27" i="5"/>
  <c r="K28" i="5"/>
  <c r="Y30" i="5"/>
  <c r="Q30" i="5"/>
  <c r="I30" i="5"/>
  <c r="X30" i="5"/>
  <c r="P30" i="5"/>
  <c r="H30" i="5"/>
  <c r="U30" i="5"/>
  <c r="K30" i="5"/>
  <c r="AD30" i="5"/>
  <c r="T30" i="5"/>
  <c r="J30" i="5"/>
  <c r="AA30" i="5"/>
  <c r="O30" i="5"/>
  <c r="E30" i="5"/>
  <c r="R30" i="5"/>
  <c r="AC32" i="5"/>
  <c r="W32" i="5" s="1"/>
  <c r="U32" i="5"/>
  <c r="M32" i="5"/>
  <c r="E32" i="5"/>
  <c r="AB32" i="5"/>
  <c r="T32" i="5"/>
  <c r="L32" i="5"/>
  <c r="D32" i="5"/>
  <c r="K32" i="5"/>
  <c r="V32" i="5"/>
  <c r="J32" i="5"/>
  <c r="AA32" i="5"/>
  <c r="Q32" i="5"/>
  <c r="G32" i="5"/>
  <c r="R32" i="5"/>
  <c r="L34" i="5"/>
  <c r="AC34" i="5"/>
  <c r="W34" i="5" s="1"/>
  <c r="D37" i="5"/>
  <c r="AA37" i="5"/>
  <c r="Y46" i="5"/>
  <c r="Q46" i="5"/>
  <c r="I46" i="5"/>
  <c r="X46" i="5"/>
  <c r="P46" i="5"/>
  <c r="H46" i="5"/>
  <c r="O46" i="5"/>
  <c r="G46" i="5"/>
  <c r="V46" i="5"/>
  <c r="K46" i="5"/>
  <c r="U46" i="5"/>
  <c r="J46" i="5"/>
  <c r="AC46" i="5"/>
  <c r="W46" i="5" s="1"/>
  <c r="R46" i="5"/>
  <c r="D46" i="5"/>
  <c r="Y50" i="5"/>
  <c r="Q50" i="5"/>
  <c r="I50" i="5"/>
  <c r="X50" i="5"/>
  <c r="P50" i="5"/>
  <c r="H50" i="5"/>
  <c r="O50" i="5"/>
  <c r="G50" i="5"/>
  <c r="AC50" i="5"/>
  <c r="W50" i="5" s="1"/>
  <c r="U50" i="5"/>
  <c r="M50" i="5"/>
  <c r="E50" i="5"/>
  <c r="V50" i="5"/>
  <c r="F50" i="5"/>
  <c r="T50" i="5"/>
  <c r="D50" i="5"/>
  <c r="AD50" i="5"/>
  <c r="N50" i="5"/>
  <c r="AA50" i="5"/>
  <c r="R52" i="5"/>
  <c r="Y54" i="5"/>
  <c r="Q54" i="5"/>
  <c r="I54" i="5"/>
  <c r="X54" i="5"/>
  <c r="P54" i="5"/>
  <c r="H54" i="5"/>
  <c r="O54" i="5"/>
  <c r="G54" i="5"/>
  <c r="AC54" i="5"/>
  <c r="W54" i="5" s="1"/>
  <c r="U54" i="5"/>
  <c r="M54" i="5"/>
  <c r="E54" i="5"/>
  <c r="V54" i="5"/>
  <c r="F54" i="5"/>
  <c r="T54" i="5"/>
  <c r="D54" i="5"/>
  <c r="AD54" i="5"/>
  <c r="N54" i="5"/>
  <c r="AA54" i="5"/>
  <c r="AD61" i="5"/>
  <c r="T64" i="5"/>
  <c r="J67" i="5"/>
  <c r="AB70" i="5"/>
  <c r="T70" i="5"/>
  <c r="L70" i="5"/>
  <c r="D70" i="5"/>
  <c r="V70" i="5"/>
  <c r="M70" i="5"/>
  <c r="AD70" i="5"/>
  <c r="S70" i="5"/>
  <c r="I70" i="5"/>
  <c r="AC70" i="5"/>
  <c r="W70" i="5" s="1"/>
  <c r="R70" i="5"/>
  <c r="H70" i="5"/>
  <c r="AA70" i="5"/>
  <c r="Q70" i="5"/>
  <c r="G70" i="5"/>
  <c r="Y70" i="5"/>
  <c r="O70" i="5"/>
  <c r="E70" i="5"/>
  <c r="J70" i="5"/>
  <c r="Z70" i="5"/>
  <c r="F70" i="5"/>
  <c r="U70" i="5"/>
  <c r="AD71" i="5"/>
  <c r="V71" i="5"/>
  <c r="N71" i="5"/>
  <c r="F71" i="5"/>
  <c r="AB71" i="5"/>
  <c r="S71" i="5"/>
  <c r="J71" i="5"/>
  <c r="T71" i="5"/>
  <c r="I71" i="5"/>
  <c r="AC71" i="5"/>
  <c r="W71" i="5" s="1"/>
  <c r="R71" i="5"/>
  <c r="H71" i="5"/>
  <c r="AA71" i="5"/>
  <c r="Q71" i="5"/>
  <c r="G71" i="5"/>
  <c r="Y71" i="5"/>
  <c r="O71" i="5"/>
  <c r="D71" i="5"/>
  <c r="U71" i="5"/>
  <c r="P71" i="5"/>
  <c r="K71" i="5"/>
  <c r="J10" i="1"/>
  <c r="A2" i="4"/>
  <c r="J8" i="5"/>
  <c r="X11" i="5"/>
  <c r="D12" i="5"/>
  <c r="P12" i="5"/>
  <c r="F13" i="5"/>
  <c r="R13" i="5"/>
  <c r="AB13" i="5"/>
  <c r="N15" i="5"/>
  <c r="X15" i="5"/>
  <c r="D16" i="5"/>
  <c r="P16" i="5"/>
  <c r="AA16" i="5"/>
  <c r="AB19" i="5"/>
  <c r="T19" i="5"/>
  <c r="L19" i="5"/>
  <c r="D19" i="5"/>
  <c r="AA19" i="5"/>
  <c r="S19" i="5"/>
  <c r="K19" i="5"/>
  <c r="X19" i="5"/>
  <c r="P19" i="5"/>
  <c r="H19" i="5"/>
  <c r="N19" i="5"/>
  <c r="Z19" i="5"/>
  <c r="Q21" i="5"/>
  <c r="AC21" i="5"/>
  <c r="W21" i="5" s="1"/>
  <c r="K25" i="5"/>
  <c r="Y25" i="5"/>
  <c r="E27" i="5"/>
  <c r="O29" i="5"/>
  <c r="G29" i="5"/>
  <c r="AD29" i="5"/>
  <c r="V29" i="5"/>
  <c r="N29" i="5"/>
  <c r="F29" i="5"/>
  <c r="T29" i="5"/>
  <c r="J29" i="5"/>
  <c r="AC29" i="5"/>
  <c r="W29" i="5" s="1"/>
  <c r="S29" i="5"/>
  <c r="I29" i="5"/>
  <c r="Z29" i="5"/>
  <c r="P29" i="5"/>
  <c r="D29" i="5"/>
  <c r="R29" i="5"/>
  <c r="S30" i="5"/>
  <c r="S32" i="5"/>
  <c r="AC36" i="5"/>
  <c r="W36" i="5" s="1"/>
  <c r="U36" i="5"/>
  <c r="M36" i="5"/>
  <c r="E36" i="5"/>
  <c r="AB36" i="5"/>
  <c r="T36" i="5"/>
  <c r="L36" i="5"/>
  <c r="D36" i="5"/>
  <c r="AA36" i="5"/>
  <c r="S36" i="5"/>
  <c r="K36" i="5"/>
  <c r="Q36" i="5"/>
  <c r="F36" i="5"/>
  <c r="AD36" i="5"/>
  <c r="P36" i="5"/>
  <c r="X36" i="5"/>
  <c r="J36" i="5"/>
  <c r="V36" i="5"/>
  <c r="I37" i="5"/>
  <c r="AB37" i="5"/>
  <c r="AC40" i="5"/>
  <c r="W40" i="5" s="1"/>
  <c r="U40" i="5"/>
  <c r="M40" i="5"/>
  <c r="E40" i="5"/>
  <c r="AB40" i="5"/>
  <c r="T40" i="5"/>
  <c r="L40" i="5"/>
  <c r="D40" i="5"/>
  <c r="AA40" i="5"/>
  <c r="S40" i="5"/>
  <c r="K40" i="5"/>
  <c r="Y40" i="5"/>
  <c r="N40" i="5"/>
  <c r="X40" i="5"/>
  <c r="J40" i="5"/>
  <c r="R40" i="5"/>
  <c r="G40" i="5"/>
  <c r="V40" i="5"/>
  <c r="Z46" i="5"/>
  <c r="AB50" i="5"/>
  <c r="L53" i="5"/>
  <c r="AB54" i="5"/>
  <c r="O57" i="5"/>
  <c r="G57" i="5"/>
  <c r="AD57" i="5"/>
  <c r="V57" i="5"/>
  <c r="N57" i="5"/>
  <c r="F57" i="5"/>
  <c r="AC57" i="5"/>
  <c r="W57" i="5" s="1"/>
  <c r="U57" i="5"/>
  <c r="M57" i="5"/>
  <c r="E57" i="5"/>
  <c r="AA57" i="5"/>
  <c r="S57" i="5"/>
  <c r="K57" i="5"/>
  <c r="AB57" i="5"/>
  <c r="L57" i="5"/>
  <c r="Z57" i="5"/>
  <c r="J57" i="5"/>
  <c r="T57" i="5"/>
  <c r="D57" i="5"/>
  <c r="Y57" i="5"/>
  <c r="F61" i="5"/>
  <c r="K67" i="5"/>
  <c r="Y72" i="5"/>
  <c r="Q72" i="5"/>
  <c r="I72" i="5"/>
  <c r="X72" i="5"/>
  <c r="P72" i="5"/>
  <c r="H72" i="5"/>
  <c r="AC72" i="5"/>
  <c r="W72" i="5" s="1"/>
  <c r="S72" i="5"/>
  <c r="G72" i="5"/>
  <c r="L72" i="5"/>
  <c r="V72" i="5"/>
  <c r="K72" i="5"/>
  <c r="U72" i="5"/>
  <c r="J72" i="5"/>
  <c r="AD72" i="5"/>
  <c r="R72" i="5"/>
  <c r="E72" i="5"/>
  <c r="F72" i="5"/>
  <c r="AB72" i="5"/>
  <c r="D72" i="5"/>
  <c r="T72" i="5"/>
  <c r="P79" i="5"/>
  <c r="J88" i="5"/>
  <c r="X92" i="5"/>
  <c r="P92" i="5"/>
  <c r="H92" i="5"/>
  <c r="AD92" i="5"/>
  <c r="V92" i="5"/>
  <c r="N92" i="5"/>
  <c r="F92" i="5"/>
  <c r="AB92" i="5"/>
  <c r="R92" i="5"/>
  <c r="G92" i="5"/>
  <c r="AA92" i="5"/>
  <c r="Q92" i="5"/>
  <c r="E92" i="5"/>
  <c r="Y92" i="5"/>
  <c r="K92" i="5"/>
  <c r="J92" i="5"/>
  <c r="U92" i="5"/>
  <c r="I92" i="5"/>
  <c r="L92" i="5"/>
  <c r="D92" i="5"/>
  <c r="AC92" i="5"/>
  <c r="W92" i="5" s="1"/>
  <c r="T92" i="5"/>
  <c r="O92" i="5"/>
  <c r="M6" i="5"/>
  <c r="E9" i="5"/>
  <c r="F9" i="5" s="1"/>
  <c r="E12" i="5"/>
  <c r="F12" i="5" s="1"/>
  <c r="L16" i="5"/>
  <c r="Z27" i="5"/>
  <c r="AC27" i="5"/>
  <c r="W27" i="5" s="1"/>
  <c r="T27" i="5"/>
  <c r="L27" i="5"/>
  <c r="D27" i="5"/>
  <c r="AB27" i="5"/>
  <c r="S27" i="5"/>
  <c r="K27" i="5"/>
  <c r="X27" i="5"/>
  <c r="P27" i="5"/>
  <c r="H27" i="5"/>
  <c r="N27" i="5"/>
  <c r="AA27" i="5"/>
  <c r="AC56" i="5"/>
  <c r="W56" i="5" s="1"/>
  <c r="U56" i="5"/>
  <c r="M56" i="5"/>
  <c r="E56" i="5"/>
  <c r="AB56" i="5"/>
  <c r="T56" i="5"/>
  <c r="L56" i="5"/>
  <c r="D56" i="5"/>
  <c r="AA56" i="5"/>
  <c r="S56" i="5"/>
  <c r="K56" i="5"/>
  <c r="Y56" i="5"/>
  <c r="Q56" i="5"/>
  <c r="I56" i="5"/>
  <c r="AD56" i="5"/>
  <c r="N56" i="5"/>
  <c r="Z56" i="5"/>
  <c r="J56" i="5"/>
  <c r="V56" i="5"/>
  <c r="F56" i="5"/>
  <c r="X56" i="5"/>
  <c r="AC61" i="5"/>
  <c r="W61" i="5" s="1"/>
  <c r="G16" i="5"/>
  <c r="AB16" i="5"/>
  <c r="AC28" i="5"/>
  <c r="W28" i="5" s="1"/>
  <c r="U28" i="5"/>
  <c r="M28" i="5"/>
  <c r="AB28" i="5"/>
  <c r="T28" i="5"/>
  <c r="L28" i="5"/>
  <c r="D28" i="5"/>
  <c r="AD28" i="5"/>
  <c r="R28" i="5"/>
  <c r="H28" i="5"/>
  <c r="AA28" i="5"/>
  <c r="Q28" i="5"/>
  <c r="G28" i="5"/>
  <c r="X28" i="5"/>
  <c r="N28" i="5"/>
  <c r="Y34" i="5"/>
  <c r="Q34" i="5"/>
  <c r="I34" i="5"/>
  <c r="X34" i="5"/>
  <c r="P34" i="5"/>
  <c r="H34" i="5"/>
  <c r="Z34" i="5"/>
  <c r="N34" i="5"/>
  <c r="D34" i="5"/>
  <c r="M34" i="5"/>
  <c r="AD34" i="5"/>
  <c r="T34" i="5"/>
  <c r="J34" i="5"/>
  <c r="R34" i="5"/>
  <c r="J37" i="5"/>
  <c r="AC52" i="5"/>
  <c r="W52" i="5" s="1"/>
  <c r="U52" i="5"/>
  <c r="M52" i="5"/>
  <c r="E52" i="5"/>
  <c r="AB52" i="5"/>
  <c r="T52" i="5"/>
  <c r="L52" i="5"/>
  <c r="D52" i="5"/>
  <c r="AA52" i="5"/>
  <c r="S52" i="5"/>
  <c r="K52" i="5"/>
  <c r="Y52" i="5"/>
  <c r="Q52" i="5"/>
  <c r="I52" i="5"/>
  <c r="G52" i="5"/>
  <c r="V52" i="5"/>
  <c r="F52" i="5"/>
  <c r="O52" i="5"/>
  <c r="Z52" i="5"/>
  <c r="H56" i="5"/>
  <c r="O64" i="5"/>
  <c r="G64" i="5"/>
  <c r="AB64" i="5"/>
  <c r="S64" i="5"/>
  <c r="J64" i="5"/>
  <c r="AA64" i="5"/>
  <c r="R64" i="5"/>
  <c r="I64" i="5"/>
  <c r="Z64" i="5"/>
  <c r="Q64" i="5"/>
  <c r="H64" i="5"/>
  <c r="X64" i="5"/>
  <c r="N64" i="5"/>
  <c r="E64" i="5"/>
  <c r="V64" i="5"/>
  <c r="D64" i="5"/>
  <c r="U64" i="5"/>
  <c r="M64" i="5"/>
  <c r="AC64" i="5"/>
  <c r="W64" i="5" s="1"/>
  <c r="L67" i="5"/>
  <c r="K88" i="5"/>
  <c r="P11" i="5"/>
  <c r="H12" i="5"/>
  <c r="Z15" i="5"/>
  <c r="N25" i="5"/>
  <c r="G27" i="5"/>
  <c r="F30" i="5"/>
  <c r="S34" i="5"/>
  <c r="F46" i="5"/>
  <c r="AB46" i="5"/>
  <c r="O49" i="5"/>
  <c r="G49" i="5"/>
  <c r="AD49" i="5"/>
  <c r="V49" i="5"/>
  <c r="N49" i="5"/>
  <c r="F49" i="5"/>
  <c r="AC49" i="5"/>
  <c r="W49" i="5" s="1"/>
  <c r="U49" i="5"/>
  <c r="M49" i="5"/>
  <c r="E49" i="5"/>
  <c r="Y49" i="5"/>
  <c r="K49" i="5"/>
  <c r="X49" i="5"/>
  <c r="J49" i="5"/>
  <c r="R49" i="5"/>
  <c r="D49" i="5"/>
  <c r="T49" i="5"/>
  <c r="K50" i="5"/>
  <c r="AD52" i="5"/>
  <c r="K54" i="5"/>
  <c r="O56" i="5"/>
  <c r="Y58" i="5"/>
  <c r="Q58" i="5"/>
  <c r="I58" i="5"/>
  <c r="X58" i="5"/>
  <c r="P58" i="5"/>
  <c r="H58" i="5"/>
  <c r="O58" i="5"/>
  <c r="G58" i="5"/>
  <c r="AC58" i="5"/>
  <c r="W58" i="5" s="1"/>
  <c r="U58" i="5"/>
  <c r="M58" i="5"/>
  <c r="E58" i="5"/>
  <c r="AB58" i="5"/>
  <c r="L58" i="5"/>
  <c r="AA58" i="5"/>
  <c r="K58" i="5"/>
  <c r="T58" i="5"/>
  <c r="D58" i="5"/>
  <c r="Z58" i="5"/>
  <c r="L61" i="5"/>
  <c r="AD64" i="5"/>
  <c r="N70" i="5"/>
  <c r="L71" i="5"/>
  <c r="H1" i="6"/>
  <c r="P7" i="5"/>
  <c r="D8" i="5"/>
  <c r="H8" i="5" s="1"/>
  <c r="I8" i="5" s="1"/>
  <c r="X9" i="5"/>
  <c r="P9" i="5"/>
  <c r="H9" i="5"/>
  <c r="I9" i="5" s="1"/>
  <c r="I12" i="5"/>
  <c r="K13" i="5"/>
  <c r="G15" i="5"/>
  <c r="Q15" i="5"/>
  <c r="AC15" i="5"/>
  <c r="W15" i="5" s="1"/>
  <c r="I16" i="5"/>
  <c r="X17" i="5"/>
  <c r="P17" i="5"/>
  <c r="H17" i="5"/>
  <c r="O17" i="5"/>
  <c r="G17" i="5"/>
  <c r="AB17" i="5"/>
  <c r="T17" i="5"/>
  <c r="L17" i="5"/>
  <c r="D17" i="5"/>
  <c r="N17" i="5"/>
  <c r="AA17" i="5"/>
  <c r="F19" i="5"/>
  <c r="R19" i="5"/>
  <c r="I21" i="5"/>
  <c r="U21" i="5"/>
  <c r="AB23" i="5"/>
  <c r="T23" i="5"/>
  <c r="L23" i="5"/>
  <c r="D23" i="5"/>
  <c r="AA23" i="5"/>
  <c r="S23" i="5"/>
  <c r="K23" i="5"/>
  <c r="X23" i="5"/>
  <c r="P23" i="5"/>
  <c r="H23" i="5"/>
  <c r="N23" i="5"/>
  <c r="Z23" i="5"/>
  <c r="Q25" i="5"/>
  <c r="I27" i="5"/>
  <c r="V27" i="5"/>
  <c r="E28" i="5"/>
  <c r="V28" i="5"/>
  <c r="H29" i="5"/>
  <c r="Y29" i="5"/>
  <c r="G30" i="5"/>
  <c r="Z30" i="5"/>
  <c r="I32" i="5"/>
  <c r="Z32" i="5"/>
  <c r="E34" i="5"/>
  <c r="U34" i="5"/>
  <c r="H36" i="5"/>
  <c r="Z36" i="5"/>
  <c r="Q37" i="5"/>
  <c r="H40" i="5"/>
  <c r="AD40" i="5"/>
  <c r="L46" i="5"/>
  <c r="AD46" i="5"/>
  <c r="Z49" i="5"/>
  <c r="L50" i="5"/>
  <c r="H52" i="5"/>
  <c r="L54" i="5"/>
  <c r="P56" i="5"/>
  <c r="I57" i="5"/>
  <c r="AD58" i="5"/>
  <c r="F64" i="5"/>
  <c r="T67" i="5"/>
  <c r="P70" i="5"/>
  <c r="M71" i="5"/>
  <c r="AC82" i="5"/>
  <c r="W82" i="5" s="1"/>
  <c r="U82" i="5"/>
  <c r="M82" i="5"/>
  <c r="E82" i="5"/>
  <c r="AB82" i="5"/>
  <c r="T82" i="5"/>
  <c r="L82" i="5"/>
  <c r="D82" i="5"/>
  <c r="AA82" i="5"/>
  <c r="Q82" i="5"/>
  <c r="G82" i="5"/>
  <c r="Z82" i="5"/>
  <c r="P82" i="5"/>
  <c r="F82" i="5"/>
  <c r="Y82" i="5"/>
  <c r="O82" i="5"/>
  <c r="N82" i="5"/>
  <c r="K82" i="5"/>
  <c r="AD82" i="5"/>
  <c r="J82" i="5"/>
  <c r="H82" i="5"/>
  <c r="V82" i="5"/>
  <c r="S82" i="5"/>
  <c r="AD91" i="5"/>
  <c r="V91" i="5"/>
  <c r="N91" i="5"/>
  <c r="F91" i="5"/>
  <c r="AB91" i="5"/>
  <c r="T91" i="5"/>
  <c r="L91" i="5"/>
  <c r="D91" i="5"/>
  <c r="Z91" i="5"/>
  <c r="P91" i="5"/>
  <c r="E91" i="5"/>
  <c r="Y91" i="5"/>
  <c r="O91" i="5"/>
  <c r="AA91" i="5"/>
  <c r="K91" i="5"/>
  <c r="X91" i="5"/>
  <c r="J91" i="5"/>
  <c r="I91" i="5"/>
  <c r="R91" i="5"/>
  <c r="Q91" i="5"/>
  <c r="M91" i="5"/>
  <c r="G91" i="5"/>
  <c r="AC91" i="5"/>
  <c r="W91" i="5" s="1"/>
  <c r="H91" i="5"/>
  <c r="S92" i="5"/>
  <c r="AD16" i="5"/>
  <c r="V16" i="5"/>
  <c r="N16" i="5"/>
  <c r="F16" i="5"/>
  <c r="AC16" i="5"/>
  <c r="W16" i="5" s="1"/>
  <c r="U16" i="5"/>
  <c r="M16" i="5"/>
  <c r="E16" i="5"/>
  <c r="Z16" i="5"/>
  <c r="Y61" i="5"/>
  <c r="Q61" i="5"/>
  <c r="I61" i="5"/>
  <c r="AB61" i="5"/>
  <c r="S61" i="5"/>
  <c r="J61" i="5"/>
  <c r="AA61" i="5"/>
  <c r="R61" i="5"/>
  <c r="H61" i="5"/>
  <c r="Z61" i="5"/>
  <c r="P61" i="5"/>
  <c r="G61" i="5"/>
  <c r="N61" i="5"/>
  <c r="E61" i="5"/>
  <c r="V61" i="5"/>
  <c r="D61" i="5"/>
  <c r="U61" i="5"/>
  <c r="M61" i="5"/>
  <c r="Q16" i="5"/>
  <c r="F27" i="5"/>
  <c r="R27" i="5"/>
  <c r="P28" i="5"/>
  <c r="K61" i="5"/>
  <c r="T79" i="5"/>
  <c r="A2" i="5"/>
  <c r="H6" i="5"/>
  <c r="I6" i="5" s="1"/>
  <c r="X7" i="5"/>
  <c r="L8" i="5"/>
  <c r="U8" i="5" s="1"/>
  <c r="R12" i="5"/>
  <c r="F15" i="5"/>
  <c r="P15" i="5"/>
  <c r="H16" i="5"/>
  <c r="R16" i="5"/>
  <c r="F21" i="5"/>
  <c r="S21" i="5"/>
  <c r="X25" i="5"/>
  <c r="P25" i="5"/>
  <c r="H25" i="5"/>
  <c r="O25" i="5"/>
  <c r="G25" i="5"/>
  <c r="AB25" i="5"/>
  <c r="T25" i="5"/>
  <c r="L25" i="5"/>
  <c r="D25" i="5"/>
  <c r="AA25" i="5"/>
  <c r="U27" i="5"/>
  <c r="S28" i="5"/>
  <c r="H32" i="5"/>
  <c r="Y32" i="5"/>
  <c r="P37" i="5"/>
  <c r="S67" i="5"/>
  <c r="H7" i="5"/>
  <c r="I7" i="5" s="1"/>
  <c r="E8" i="5"/>
  <c r="F8" i="5" s="1"/>
  <c r="X8" i="5"/>
  <c r="R11" i="5"/>
  <c r="J12" i="5"/>
  <c r="X13" i="5"/>
  <c r="P13" i="5"/>
  <c r="H13" i="5"/>
  <c r="O13" i="5"/>
  <c r="G13" i="5"/>
  <c r="L13" i="5"/>
  <c r="V13" i="5"/>
  <c r="H15" i="5"/>
  <c r="R15" i="5"/>
  <c r="AD15" i="5"/>
  <c r="J16" i="5"/>
  <c r="T16" i="5"/>
  <c r="J21" i="5"/>
  <c r="V21" i="5"/>
  <c r="E25" i="5"/>
  <c r="R25" i="5"/>
  <c r="AD25" i="5"/>
  <c r="J27" i="5"/>
  <c r="F28" i="5"/>
  <c r="L30" i="5"/>
  <c r="AB30" i="5"/>
  <c r="N32" i="5"/>
  <c r="AD32" i="5"/>
  <c r="F34" i="5"/>
  <c r="V34" i="5"/>
  <c r="R37" i="5"/>
  <c r="M46" i="5"/>
  <c r="H49" i="5"/>
  <c r="AA49" i="5"/>
  <c r="R50" i="5"/>
  <c r="J52" i="5"/>
  <c r="O53" i="5"/>
  <c r="G53" i="5"/>
  <c r="AD53" i="5"/>
  <c r="V53" i="5"/>
  <c r="N53" i="5"/>
  <c r="F53" i="5"/>
  <c r="AC53" i="5"/>
  <c r="W53" i="5" s="1"/>
  <c r="U53" i="5"/>
  <c r="M53" i="5"/>
  <c r="E53" i="5"/>
  <c r="AA53" i="5"/>
  <c r="S53" i="5"/>
  <c r="K53" i="5"/>
  <c r="X53" i="5"/>
  <c r="H53" i="5"/>
  <c r="T53" i="5"/>
  <c r="D53" i="5"/>
  <c r="P53" i="5"/>
  <c r="Z53" i="5"/>
  <c r="R54" i="5"/>
  <c r="R56" i="5"/>
  <c r="F58" i="5"/>
  <c r="T61" i="5"/>
  <c r="K64" i="5"/>
  <c r="AB67" i="5"/>
  <c r="O72" i="5"/>
  <c r="Z92" i="5"/>
  <c r="J20" i="5"/>
  <c r="R20" i="5"/>
  <c r="Z20" i="5"/>
  <c r="J24" i="5"/>
  <c r="R24" i="5"/>
  <c r="Z24" i="5"/>
  <c r="Y38" i="5"/>
  <c r="Q38" i="5"/>
  <c r="I38" i="5"/>
  <c r="X38" i="5"/>
  <c r="P38" i="5"/>
  <c r="H38" i="5"/>
  <c r="O38" i="5"/>
  <c r="G38" i="5"/>
  <c r="M38" i="5"/>
  <c r="AA38" i="5"/>
  <c r="O41" i="5"/>
  <c r="G41" i="5"/>
  <c r="AD41" i="5"/>
  <c r="V41" i="5"/>
  <c r="N41" i="5"/>
  <c r="F41" i="5"/>
  <c r="AC41" i="5"/>
  <c r="W41" i="5" s="1"/>
  <c r="U41" i="5"/>
  <c r="M41" i="5"/>
  <c r="E41" i="5"/>
  <c r="P41" i="5"/>
  <c r="AA41" i="5"/>
  <c r="AC44" i="5"/>
  <c r="W44" i="5" s="1"/>
  <c r="U44" i="5"/>
  <c r="M44" i="5"/>
  <c r="E44" i="5"/>
  <c r="AB44" i="5"/>
  <c r="T44" i="5"/>
  <c r="L44" i="5"/>
  <c r="D44" i="5"/>
  <c r="AA44" i="5"/>
  <c r="S44" i="5"/>
  <c r="K44" i="5"/>
  <c r="O44" i="5"/>
  <c r="Z44" i="5"/>
  <c r="AC74" i="5"/>
  <c r="W74" i="5" s="1"/>
  <c r="U74" i="5"/>
  <c r="M74" i="5"/>
  <c r="E74" i="5"/>
  <c r="AB74" i="5"/>
  <c r="T74" i="5"/>
  <c r="L74" i="5"/>
  <c r="D74" i="5"/>
  <c r="Z74" i="5"/>
  <c r="P74" i="5"/>
  <c r="F74" i="5"/>
  <c r="Y74" i="5"/>
  <c r="N74" i="5"/>
  <c r="X74" i="5"/>
  <c r="K74" i="5"/>
  <c r="J74" i="5"/>
  <c r="S74" i="5"/>
  <c r="H74" i="5"/>
  <c r="AA74" i="5"/>
  <c r="X85" i="5"/>
  <c r="P85" i="5"/>
  <c r="H85" i="5"/>
  <c r="V85" i="5"/>
  <c r="M85" i="5"/>
  <c r="D85" i="5"/>
  <c r="AD85" i="5"/>
  <c r="U85" i="5"/>
  <c r="L85" i="5"/>
  <c r="Y85" i="5"/>
  <c r="K85" i="5"/>
  <c r="J85" i="5"/>
  <c r="T85" i="5"/>
  <c r="I85" i="5"/>
  <c r="AA85" i="5"/>
  <c r="F85" i="5"/>
  <c r="Z85" i="5"/>
  <c r="E85" i="5"/>
  <c r="S85" i="5"/>
  <c r="Q85" i="5"/>
  <c r="Q18" i="5"/>
  <c r="Y18" i="5"/>
  <c r="E20" i="5"/>
  <c r="M20" i="5"/>
  <c r="U20" i="5"/>
  <c r="AC20" i="5"/>
  <c r="W20" i="5" s="1"/>
  <c r="I22" i="5"/>
  <c r="Q22" i="5"/>
  <c r="Y22" i="5"/>
  <c r="E24" i="5"/>
  <c r="M24" i="5"/>
  <c r="U24" i="5"/>
  <c r="AC24" i="5"/>
  <c r="W24" i="5" s="1"/>
  <c r="I26" i="5"/>
  <c r="Q26" i="5"/>
  <c r="Y26" i="5"/>
  <c r="O33" i="5"/>
  <c r="G33" i="5"/>
  <c r="AD33" i="5"/>
  <c r="V33" i="5"/>
  <c r="N33" i="5"/>
  <c r="F33" i="5"/>
  <c r="L33" i="5"/>
  <c r="X33" i="5"/>
  <c r="E38" i="5"/>
  <c r="S38" i="5"/>
  <c r="AD38" i="5"/>
  <c r="H41" i="5"/>
  <c r="S41" i="5"/>
  <c r="Y42" i="5"/>
  <c r="Q42" i="5"/>
  <c r="I42" i="5"/>
  <c r="X42" i="5"/>
  <c r="P42" i="5"/>
  <c r="H42" i="5"/>
  <c r="O42" i="5"/>
  <c r="G42" i="5"/>
  <c r="M42" i="5"/>
  <c r="AA42" i="5"/>
  <c r="G44" i="5"/>
  <c r="R44" i="5"/>
  <c r="O45" i="5"/>
  <c r="G45" i="5"/>
  <c r="AD45" i="5"/>
  <c r="V45" i="5"/>
  <c r="N45" i="5"/>
  <c r="F45" i="5"/>
  <c r="AC45" i="5"/>
  <c r="W45" i="5" s="1"/>
  <c r="U45" i="5"/>
  <c r="M45" i="5"/>
  <c r="E45" i="5"/>
  <c r="P45" i="5"/>
  <c r="AA45" i="5"/>
  <c r="AC48" i="5"/>
  <c r="W48" i="5" s="1"/>
  <c r="U48" i="5"/>
  <c r="M48" i="5"/>
  <c r="E48" i="5"/>
  <c r="AB48" i="5"/>
  <c r="T48" i="5"/>
  <c r="L48" i="5"/>
  <c r="D48" i="5"/>
  <c r="AA48" i="5"/>
  <c r="S48" i="5"/>
  <c r="K48" i="5"/>
  <c r="O48" i="5"/>
  <c r="Z48" i="5"/>
  <c r="O60" i="5"/>
  <c r="V60" i="5"/>
  <c r="M60" i="5"/>
  <c r="E60" i="5"/>
  <c r="AD60" i="5"/>
  <c r="U60" i="5"/>
  <c r="L60" i="5"/>
  <c r="D60" i="5"/>
  <c r="AC60" i="5"/>
  <c r="W60" i="5" s="1"/>
  <c r="T60" i="5"/>
  <c r="K60" i="5"/>
  <c r="AA60" i="5"/>
  <c r="R60" i="5"/>
  <c r="I60" i="5"/>
  <c r="Q60" i="5"/>
  <c r="I74" i="5"/>
  <c r="N85" i="5"/>
  <c r="J6" i="5"/>
  <c r="R6" i="5"/>
  <c r="J10" i="5"/>
  <c r="R10" i="5"/>
  <c r="J14" i="5"/>
  <c r="R14" i="5"/>
  <c r="J18" i="5"/>
  <c r="R18" i="5"/>
  <c r="F20" i="5"/>
  <c r="N20" i="5"/>
  <c r="V20" i="5"/>
  <c r="J22" i="5"/>
  <c r="R22" i="5"/>
  <c r="F24" i="5"/>
  <c r="N24" i="5"/>
  <c r="V24" i="5"/>
  <c r="J26" i="5"/>
  <c r="R26" i="5"/>
  <c r="M33" i="5"/>
  <c r="Y33" i="5"/>
  <c r="F38" i="5"/>
  <c r="T38" i="5"/>
  <c r="I41" i="5"/>
  <c r="T41" i="5"/>
  <c r="N42" i="5"/>
  <c r="AB42" i="5"/>
  <c r="H44" i="5"/>
  <c r="V44" i="5"/>
  <c r="Q45" i="5"/>
  <c r="AB45" i="5"/>
  <c r="P48" i="5"/>
  <c r="AD48" i="5"/>
  <c r="S60" i="5"/>
  <c r="O74" i="5"/>
  <c r="O85" i="5"/>
  <c r="AA62" i="5"/>
  <c r="S62" i="5"/>
  <c r="K62" i="5"/>
  <c r="J62" i="5"/>
  <c r="T62" i="5"/>
  <c r="AC62" i="5"/>
  <c r="W62" i="5" s="1"/>
  <c r="Y65" i="5"/>
  <c r="Q65" i="5"/>
  <c r="I65" i="5"/>
  <c r="K65" i="5"/>
  <c r="T65" i="5"/>
  <c r="AC65" i="5"/>
  <c r="W65" i="5" s="1"/>
  <c r="O68" i="5"/>
  <c r="G68" i="5"/>
  <c r="K68" i="5"/>
  <c r="T68" i="5"/>
  <c r="AC68" i="5"/>
  <c r="W68" i="5" s="1"/>
  <c r="O75" i="5"/>
  <c r="G75" i="5"/>
  <c r="AD75" i="5"/>
  <c r="V75" i="5"/>
  <c r="N75" i="5"/>
  <c r="F75" i="5"/>
  <c r="AB75" i="5"/>
  <c r="R75" i="5"/>
  <c r="H75" i="5"/>
  <c r="M75" i="5"/>
  <c r="Z75" i="5"/>
  <c r="AC78" i="5"/>
  <c r="W78" i="5" s="1"/>
  <c r="U78" i="5"/>
  <c r="M78" i="5"/>
  <c r="E78" i="5"/>
  <c r="AB78" i="5"/>
  <c r="T78" i="5"/>
  <c r="L78" i="5"/>
  <c r="D78" i="5"/>
  <c r="AA78" i="5"/>
  <c r="Q78" i="5"/>
  <c r="G78" i="5"/>
  <c r="Z78" i="5"/>
  <c r="P78" i="5"/>
  <c r="F78" i="5"/>
  <c r="Y78" i="5"/>
  <c r="O78" i="5"/>
  <c r="S78" i="5"/>
  <c r="I55" i="5"/>
  <c r="Q55" i="5"/>
  <c r="Y55" i="5"/>
  <c r="I59" i="5"/>
  <c r="Q59" i="5"/>
  <c r="Y59" i="5"/>
  <c r="D62" i="5"/>
  <c r="M62" i="5"/>
  <c r="V62" i="5"/>
  <c r="J63" i="5"/>
  <c r="S63" i="5"/>
  <c r="D65" i="5"/>
  <c r="M65" i="5"/>
  <c r="V65" i="5"/>
  <c r="I66" i="5"/>
  <c r="R66" i="5"/>
  <c r="D68" i="5"/>
  <c r="M68" i="5"/>
  <c r="V68" i="5"/>
  <c r="J69" i="5"/>
  <c r="S69" i="5"/>
  <c r="D75" i="5"/>
  <c r="Q75" i="5"/>
  <c r="AC75" i="5"/>
  <c r="W75" i="5" s="1"/>
  <c r="H78" i="5"/>
  <c r="AD84" i="5"/>
  <c r="Y84" i="5"/>
  <c r="Q84" i="5"/>
  <c r="I84" i="5"/>
  <c r="X84" i="5"/>
  <c r="P84" i="5"/>
  <c r="H84" i="5"/>
  <c r="T84" i="5"/>
  <c r="J84" i="5"/>
  <c r="AC84" i="5"/>
  <c r="W84" i="5" s="1"/>
  <c r="S84" i="5"/>
  <c r="G84" i="5"/>
  <c r="AB84" i="5"/>
  <c r="R84" i="5"/>
  <c r="F84" i="5"/>
  <c r="O84" i="5"/>
  <c r="J31" i="5"/>
  <c r="R31" i="5"/>
  <c r="Z31" i="5"/>
  <c r="J35" i="5"/>
  <c r="R35" i="5"/>
  <c r="Z35" i="5"/>
  <c r="J39" i="5"/>
  <c r="R39" i="5"/>
  <c r="Z39" i="5"/>
  <c r="J43" i="5"/>
  <c r="R43" i="5"/>
  <c r="Z43" i="5"/>
  <c r="J47" i="5"/>
  <c r="R47" i="5"/>
  <c r="Z47" i="5"/>
  <c r="J51" i="5"/>
  <c r="R51" i="5"/>
  <c r="Z51" i="5"/>
  <c r="J55" i="5"/>
  <c r="R55" i="5"/>
  <c r="Z55" i="5"/>
  <c r="J59" i="5"/>
  <c r="R59" i="5"/>
  <c r="Z59" i="5"/>
  <c r="E62" i="5"/>
  <c r="N62" i="5"/>
  <c r="AC63" i="5"/>
  <c r="W63" i="5" s="1"/>
  <c r="U63" i="5"/>
  <c r="M63" i="5"/>
  <c r="E63" i="5"/>
  <c r="K63" i="5"/>
  <c r="T63" i="5"/>
  <c r="AD63" i="5"/>
  <c r="E65" i="5"/>
  <c r="N65" i="5"/>
  <c r="AA66" i="5"/>
  <c r="S66" i="5"/>
  <c r="K66" i="5"/>
  <c r="J66" i="5"/>
  <c r="T66" i="5"/>
  <c r="AC66" i="5"/>
  <c r="W66" i="5" s="1"/>
  <c r="E68" i="5"/>
  <c r="N68" i="5"/>
  <c r="X68" i="5"/>
  <c r="Y69" i="5"/>
  <c r="Q69" i="5"/>
  <c r="I69" i="5"/>
  <c r="K69" i="5"/>
  <c r="T69" i="5"/>
  <c r="AC69" i="5"/>
  <c r="W69" i="5" s="1"/>
  <c r="E75" i="5"/>
  <c r="S75" i="5"/>
  <c r="I78" i="5"/>
  <c r="X78" i="5"/>
  <c r="AB87" i="5"/>
  <c r="T87" i="5"/>
  <c r="L87" i="5"/>
  <c r="D87" i="5"/>
  <c r="Y87" i="5"/>
  <c r="P87" i="5"/>
  <c r="G87" i="5"/>
  <c r="X87" i="5"/>
  <c r="O87" i="5"/>
  <c r="F87" i="5"/>
  <c r="Z87" i="5"/>
  <c r="M87" i="5"/>
  <c r="K87" i="5"/>
  <c r="V87" i="5"/>
  <c r="J87" i="5"/>
  <c r="S87" i="5"/>
  <c r="K31" i="5"/>
  <c r="S31" i="5"/>
  <c r="K35" i="5"/>
  <c r="S35" i="5"/>
  <c r="K39" i="5"/>
  <c r="S39" i="5"/>
  <c r="K43" i="5"/>
  <c r="S43" i="5"/>
  <c r="K47" i="5"/>
  <c r="S47" i="5"/>
  <c r="K51" i="5"/>
  <c r="S51" i="5"/>
  <c r="K55" i="5"/>
  <c r="S55" i="5"/>
  <c r="K59" i="5"/>
  <c r="S59" i="5"/>
  <c r="F62" i="5"/>
  <c r="O62" i="5"/>
  <c r="X62" i="5"/>
  <c r="L63" i="5"/>
  <c r="V63" i="5"/>
  <c r="F65" i="5"/>
  <c r="O65" i="5"/>
  <c r="X65" i="5"/>
  <c r="L66" i="5"/>
  <c r="U66" i="5"/>
  <c r="AD66" i="5"/>
  <c r="F68" i="5"/>
  <c r="P68" i="5"/>
  <c r="Y68" i="5"/>
  <c r="L69" i="5"/>
  <c r="U69" i="5"/>
  <c r="AD69" i="5"/>
  <c r="I75" i="5"/>
  <c r="T75" i="5"/>
  <c r="Y76" i="5"/>
  <c r="Q76" i="5"/>
  <c r="I76" i="5"/>
  <c r="X76" i="5"/>
  <c r="P76" i="5"/>
  <c r="H76" i="5"/>
  <c r="AC76" i="5"/>
  <c r="W76" i="5" s="1"/>
  <c r="S76" i="5"/>
  <c r="G76" i="5"/>
  <c r="AA76" i="5"/>
  <c r="O76" i="5"/>
  <c r="M76" i="5"/>
  <c r="AB76" i="5"/>
  <c r="J78" i="5"/>
  <c r="AD78" i="5"/>
  <c r="Y80" i="5"/>
  <c r="Q80" i="5"/>
  <c r="I80" i="5"/>
  <c r="X80" i="5"/>
  <c r="P80" i="5"/>
  <c r="H80" i="5"/>
  <c r="AD80" i="5"/>
  <c r="T80" i="5"/>
  <c r="J80" i="5"/>
  <c r="AC80" i="5"/>
  <c r="W80" i="5" s="1"/>
  <c r="S80" i="5"/>
  <c r="G80" i="5"/>
  <c r="AB80" i="5"/>
  <c r="R80" i="5"/>
  <c r="F80" i="5"/>
  <c r="O80" i="5"/>
  <c r="O83" i="5"/>
  <c r="G83" i="5"/>
  <c r="AD83" i="5"/>
  <c r="V83" i="5"/>
  <c r="N83" i="5"/>
  <c r="F83" i="5"/>
  <c r="AC83" i="5"/>
  <c r="W83" i="5" s="1"/>
  <c r="S83" i="5"/>
  <c r="I83" i="5"/>
  <c r="AB83" i="5"/>
  <c r="R83" i="5"/>
  <c r="H83" i="5"/>
  <c r="AA83" i="5"/>
  <c r="Q83" i="5"/>
  <c r="E83" i="5"/>
  <c r="T83" i="5"/>
  <c r="D84" i="5"/>
  <c r="V84" i="5"/>
  <c r="U87" i="5"/>
  <c r="M95" i="5"/>
  <c r="X104" i="5"/>
  <c r="P104" i="5"/>
  <c r="H104" i="5"/>
  <c r="AD104" i="5"/>
  <c r="V104" i="5"/>
  <c r="N104" i="5"/>
  <c r="F104" i="5"/>
  <c r="AB104" i="5"/>
  <c r="T104" i="5"/>
  <c r="L104" i="5"/>
  <c r="D104" i="5"/>
  <c r="R104" i="5"/>
  <c r="E104" i="5"/>
  <c r="AC104" i="5"/>
  <c r="W104" i="5" s="1"/>
  <c r="Q104" i="5"/>
  <c r="S104" i="5"/>
  <c r="AD95" i="5"/>
  <c r="V95" i="5"/>
  <c r="N95" i="5"/>
  <c r="F95" i="5"/>
  <c r="AB95" i="5"/>
  <c r="T95" i="5"/>
  <c r="L95" i="5"/>
  <c r="D95" i="5"/>
  <c r="Z95" i="5"/>
  <c r="P95" i="5"/>
  <c r="E95" i="5"/>
  <c r="Y95" i="5"/>
  <c r="O95" i="5"/>
  <c r="Q95" i="5"/>
  <c r="X100" i="5"/>
  <c r="P100" i="5"/>
  <c r="H100" i="5"/>
  <c r="AD100" i="5"/>
  <c r="V100" i="5"/>
  <c r="N100" i="5"/>
  <c r="F100" i="5"/>
  <c r="AB100" i="5"/>
  <c r="T100" i="5"/>
  <c r="L100" i="5"/>
  <c r="D100" i="5"/>
  <c r="Z100" i="5"/>
  <c r="M100" i="5"/>
  <c r="Y100" i="5"/>
  <c r="K100" i="5"/>
  <c r="R100" i="5"/>
  <c r="U104" i="5"/>
  <c r="R95" i="5"/>
  <c r="X96" i="5"/>
  <c r="P96" i="5"/>
  <c r="H96" i="5"/>
  <c r="AD96" i="5"/>
  <c r="V96" i="5"/>
  <c r="N96" i="5"/>
  <c r="F96" i="5"/>
  <c r="AB96" i="5"/>
  <c r="R96" i="5"/>
  <c r="G96" i="5"/>
  <c r="AA96" i="5"/>
  <c r="Q96" i="5"/>
  <c r="E96" i="5"/>
  <c r="O96" i="5"/>
  <c r="S100" i="5"/>
  <c r="G104" i="5"/>
  <c r="J73" i="5"/>
  <c r="R73" i="5"/>
  <c r="J77" i="5"/>
  <c r="R77" i="5"/>
  <c r="Z77" i="5"/>
  <c r="J81" i="5"/>
  <c r="R81" i="5"/>
  <c r="J89" i="5"/>
  <c r="S89" i="5"/>
  <c r="X89" i="5"/>
  <c r="P89" i="5"/>
  <c r="H89" i="5"/>
  <c r="K89" i="5"/>
  <c r="T89" i="5"/>
  <c r="AC89" i="5"/>
  <c r="W89" i="5" s="1"/>
  <c r="J99" i="5"/>
  <c r="R99" i="5"/>
  <c r="Z99" i="5"/>
  <c r="J103" i="5"/>
  <c r="R103" i="5"/>
  <c r="Z103" i="5"/>
  <c r="F105" i="5"/>
  <c r="N105" i="5"/>
  <c r="V105" i="5"/>
  <c r="AD105" i="5"/>
  <c r="J86" i="5"/>
  <c r="R86" i="5"/>
  <c r="J90" i="5"/>
  <c r="R90" i="5"/>
  <c r="H93" i="5"/>
  <c r="P93" i="5"/>
  <c r="X93" i="5"/>
  <c r="J94" i="5"/>
  <c r="R94" i="5"/>
  <c r="H97" i="5"/>
  <c r="P97" i="5"/>
  <c r="X97" i="5"/>
  <c r="J98" i="5"/>
  <c r="R98" i="5"/>
  <c r="D99" i="5"/>
  <c r="L99" i="5"/>
  <c r="T99" i="5"/>
  <c r="AB99" i="5"/>
  <c r="H101" i="5"/>
  <c r="P101" i="5"/>
  <c r="X101" i="5"/>
  <c r="J102" i="5"/>
  <c r="R102" i="5"/>
  <c r="D103" i="5"/>
  <c r="L103" i="5"/>
  <c r="T103" i="5"/>
  <c r="H105" i="5"/>
  <c r="P105" i="5"/>
  <c r="X105" i="5"/>
  <c r="J93" i="5"/>
  <c r="R93" i="5"/>
  <c r="J97" i="5"/>
  <c r="R97" i="5"/>
  <c r="F99" i="5"/>
  <c r="N99" i="5"/>
  <c r="V99" i="5"/>
  <c r="J101" i="5"/>
  <c r="R101" i="5"/>
  <c r="J105" i="5"/>
  <c r="R105" i="5"/>
  <c r="M7" i="5" l="1"/>
  <c r="AD7" i="5"/>
  <c r="E10" i="5"/>
  <c r="L10" i="5"/>
  <c r="H10" i="5"/>
  <c r="I10" i="5" s="1"/>
  <c r="P107" i="5"/>
  <c r="G11" i="5"/>
  <c r="F15" i="6"/>
  <c r="F9" i="6"/>
  <c r="F19" i="6"/>
  <c r="F14" i="6"/>
  <c r="F17" i="6"/>
  <c r="F13" i="6"/>
  <c r="E4" i="6"/>
  <c r="C14" i="6"/>
  <c r="C13" i="6"/>
  <c r="C16" i="6"/>
  <c r="C15" i="6"/>
  <c r="C23" i="7"/>
  <c r="C10" i="6"/>
  <c r="C25" i="7"/>
  <c r="F10" i="6"/>
  <c r="C9" i="6"/>
  <c r="C17" i="6"/>
  <c r="U7" i="5"/>
  <c r="R107" i="5"/>
  <c r="D107" i="5"/>
  <c r="L11" i="5"/>
  <c r="M8" i="5"/>
  <c r="J107" i="5"/>
  <c r="K12" i="5"/>
  <c r="E7" i="5"/>
  <c r="H11" i="5"/>
  <c r="I11" i="5" s="1"/>
  <c r="K6" i="5"/>
  <c r="C24" i="7" s="1"/>
  <c r="C26" i="7" s="1"/>
  <c r="C27" i="7" s="1"/>
  <c r="C29" i="7" s="1"/>
  <c r="C30" i="7" s="1"/>
  <c r="G9" i="5"/>
  <c r="G8" i="5"/>
  <c r="AD8" i="5"/>
  <c r="L12" i="5"/>
  <c r="M10" i="5" l="1"/>
  <c r="AD10" i="5"/>
  <c r="U10" i="5"/>
  <c r="C20" i="6"/>
  <c r="F10" i="5"/>
  <c r="G10" i="5"/>
  <c r="U11" i="5"/>
  <c r="M11" i="5"/>
  <c r="M107" i="5" s="1"/>
  <c r="AD11" i="5"/>
  <c r="C38" i="7"/>
  <c r="E38" i="7" s="1"/>
  <c r="C36" i="7"/>
  <c r="E36" i="7" s="1"/>
  <c r="C34" i="7"/>
  <c r="E34" i="7" s="1"/>
  <c r="C39" i="7"/>
  <c r="E39" i="7" s="1"/>
  <c r="C37" i="7"/>
  <c r="E37" i="7" s="1"/>
  <c r="C35" i="7"/>
  <c r="E35" i="7" s="1"/>
  <c r="C33" i="7"/>
  <c r="E33" i="7" s="1"/>
  <c r="E40" i="7" s="1"/>
  <c r="E41" i="7" s="1"/>
  <c r="K8" i="5"/>
  <c r="F7" i="5"/>
  <c r="G7" i="5"/>
  <c r="I107" i="5"/>
  <c r="J14" i="1" s="1"/>
  <c r="AD12" i="5"/>
  <c r="G110" i="5" s="1"/>
  <c r="U12" i="5"/>
  <c r="V12" i="5" s="1"/>
  <c r="M12" i="5"/>
  <c r="K11" i="5"/>
  <c r="V6" i="5"/>
  <c r="N6" i="5"/>
  <c r="Y6" i="5" s="1"/>
  <c r="Z6" i="5" s="1"/>
  <c r="O6" i="5" s="1"/>
  <c r="K9" i="5"/>
  <c r="K10" i="5" l="1"/>
  <c r="U107" i="5"/>
  <c r="K22" i="1" s="1"/>
  <c r="G107" i="5"/>
  <c r="G113" i="5"/>
  <c r="G111" i="5"/>
  <c r="B14" i="1"/>
  <c r="K21" i="1"/>
  <c r="F107" i="5"/>
  <c r="K7" i="5"/>
  <c r="N8" i="5"/>
  <c r="Y8" i="5" s="1"/>
  <c r="Z8" i="5" s="1"/>
  <c r="O8" i="5" s="1"/>
  <c r="V8" i="5"/>
  <c r="V11" i="5"/>
  <c r="N11" i="5"/>
  <c r="Y11" i="5" s="1"/>
  <c r="Z11" i="5" s="1"/>
  <c r="O11" i="5" s="1"/>
  <c r="AA11" i="5" s="1"/>
  <c r="Q11" i="5" s="1"/>
  <c r="AB11" i="5" s="1"/>
  <c r="AC11" i="5" s="1"/>
  <c r="W11" i="5" s="1"/>
  <c r="N12" i="5"/>
  <c r="Y12" i="5" s="1"/>
  <c r="Z12" i="5" s="1"/>
  <c r="O12" i="5" s="1"/>
  <c r="AA12" i="5" s="1"/>
  <c r="Q12" i="5" s="1"/>
  <c r="AB12" i="5" s="1"/>
  <c r="AC12" i="5" s="1"/>
  <c r="W12" i="5" s="1"/>
  <c r="G112" i="5"/>
  <c r="AA6" i="5"/>
  <c r="Q6" i="5" s="1"/>
  <c r="F16" i="6"/>
  <c r="S6" i="5"/>
  <c r="N9" i="5"/>
  <c r="Y9" i="5" s="1"/>
  <c r="Z9" i="5" s="1"/>
  <c r="O9" i="5" s="1"/>
  <c r="V9" i="5"/>
  <c r="N10" i="5" l="1"/>
  <c r="Y10" i="5" s="1"/>
  <c r="Z10" i="5" s="1"/>
  <c r="O10" i="5" s="1"/>
  <c r="AA10" i="5" s="1"/>
  <c r="Q10" i="5" s="1"/>
  <c r="AB10" i="5" s="1"/>
  <c r="AC10" i="5" s="1"/>
  <c r="W10" i="5" s="1"/>
  <c r="V10" i="5"/>
  <c r="N7" i="5"/>
  <c r="Y7" i="5" s="1"/>
  <c r="Z7" i="5" s="1"/>
  <c r="O7" i="5" s="1"/>
  <c r="V7" i="5"/>
  <c r="V107" i="5" s="1"/>
  <c r="K107" i="5"/>
  <c r="S11" i="5"/>
  <c r="T11" i="5" s="1"/>
  <c r="T6" i="5"/>
  <c r="F20" i="6"/>
  <c r="AB6" i="5"/>
  <c r="AC6" i="5" s="1"/>
  <c r="W6" i="5" s="1"/>
  <c r="B24" i="6" s="1"/>
  <c r="F18" i="6"/>
  <c r="AA8" i="5"/>
  <c r="Q8" i="5" s="1"/>
  <c r="AB8" i="5" s="1"/>
  <c r="AC8" i="5" s="1"/>
  <c r="W8" i="5" s="1"/>
  <c r="AA9" i="5"/>
  <c r="Q9" i="5" s="1"/>
  <c r="AB9" i="5" s="1"/>
  <c r="AC9" i="5" s="1"/>
  <c r="W9" i="5" s="1"/>
  <c r="S12" i="5"/>
  <c r="T12" i="5" s="1"/>
  <c r="S10" i="5" l="1"/>
  <c r="T10" i="5" s="1"/>
  <c r="S9" i="5"/>
  <c r="T9" i="5" s="1"/>
  <c r="S8" i="5"/>
  <c r="T8" i="5" s="1"/>
  <c r="E22" i="6"/>
  <c r="G116" i="5"/>
  <c r="F10" i="1"/>
  <c r="O107" i="5"/>
  <c r="AA7" i="5"/>
  <c r="Q7" i="5" s="1"/>
  <c r="S7" i="5" s="1"/>
  <c r="T7" i="5" l="1"/>
  <c r="T107" i="5" s="1"/>
  <c r="S107" i="5"/>
  <c r="G114" i="5"/>
  <c r="F14" i="1"/>
  <c r="K20" i="1"/>
  <c r="AB7" i="5"/>
  <c r="AC7" i="5" s="1"/>
  <c r="W7" i="5" s="1"/>
  <c r="Q107" i="5"/>
  <c r="K23" i="1" s="1"/>
  <c r="G115" i="5" l="1"/>
  <c r="B10" i="1"/>
  <c r="K19" i="1"/>
  <c r="L22" i="1" l="1"/>
  <c r="L23" i="1"/>
  <c r="L21" i="1"/>
  <c r="L19" i="1"/>
  <c r="L20" i="1"/>
  <c r="K24" i="1"/>
</calcChain>
</file>

<file path=xl/sharedStrings.xml><?xml version="1.0" encoding="utf-8"?>
<sst xmlns="http://schemas.openxmlformats.org/spreadsheetml/2006/main" count="223" uniqueCount="192">
  <si>
    <t>شيت المرتبات 2026</t>
  </si>
  <si>
    <t>التأمينات بالحد الأدنى والأقصى، وضريبة كسب العمل بالقانون 7 لسنة 2024، والإضافي بالمادة 121 من قانون العمل 14 لسنة 2025.</t>
  </si>
  <si>
    <t>1  الإعدادات</t>
  </si>
  <si>
    <t>2  الموظفين</t>
  </si>
  <si>
    <t>3  متغيرات الشهر</t>
  </si>
  <si>
    <t>اكتب في الخانات الصفرا بالترتيب ده، والكشف والقسايم والأرقام اللي تحت بيتحسبوا لوحدهم.</t>
  </si>
  <si>
    <t>صافي المرتبات</t>
  </si>
  <si>
    <t>التكلفة الكلية على الشركة</t>
  </si>
  <si>
    <t>عدد الموظفين</t>
  </si>
  <si>
    <t>اللي هيتصرف للموظفين</t>
  </si>
  <si>
    <t>المستحق + حصة الشركة في التأمينات</t>
  </si>
  <si>
    <t>المطلوب سداده للتأمينات</t>
  </si>
  <si>
    <t>ضريبة كسب العمل</t>
  </si>
  <si>
    <t>الإضافي</t>
  </si>
  <si>
    <t>حصة الموظفين + حصة الشركة</t>
  </si>
  <si>
    <t>المستقطعة من المرتبات</t>
  </si>
  <si>
    <t>نهاري وليلي ويوم الراحة</t>
  </si>
  <si>
    <t>كل جنيه بتدفعه الشركة في المرتبات رايح فين</t>
  </si>
  <si>
    <t>البند</t>
  </si>
  <si>
    <t>جنيه</t>
  </si>
  <si>
    <t>النسبة</t>
  </si>
  <si>
    <t>تأمينات الموظفين</t>
  </si>
  <si>
    <t>تأمينات الشركة</t>
  </si>
  <si>
    <t>جزاءات وسلف وخصومات</t>
  </si>
  <si>
    <t>الإجمالي</t>
  </si>
  <si>
    <t>الشيت للحساب والتوعية، مش استشارة قانونية ولا ضريبية. الحساب بنفس قواعد محرك المرتبات في نِظام.</t>
  </si>
  <si>
    <t>معمول بواسطة نِظام HR · لو عندك موظفين كتير أو جهاز بصمة، نِظام بيعمل الكشف ده لوحده من الحضور: nidhamhr.com</t>
  </si>
  <si>
    <t>الإعدادات</t>
  </si>
  <si>
    <t>اكتب في الخانات الصفرا بس. الإعدادات دي بتمشي على كل الموظفين.</t>
  </si>
  <si>
    <t>الشركة والشهر</t>
  </si>
  <si>
    <t>اسم الشركة</t>
  </si>
  <si>
    <t>شركة الأفق للصناعات</t>
  </si>
  <si>
    <t>بيظهر فوق الكشف وفي كل قسيمة.</t>
  </si>
  <si>
    <t>الشهر (اكتب أول يوم فيه)</t>
  </si>
  <si>
    <t>أجر اليوم والساعة</t>
  </si>
  <si>
    <t>عدد الأيام في حساب أجر اليوم</t>
  </si>
  <si>
    <t>أجر اليوم = الأجر الشامل على العدد ده. نِظام بيقسم على 26 (أيام الشغل)، وفيه شركات بتقسم على 30. القانون ماحددش معادلة، فاكتب اللي في لايحة شركتك.</t>
  </si>
  <si>
    <t>ساعات اليوم العادي</t>
  </si>
  <si>
    <t>بتدخل في أجر ساعة الإضافي وتمن دقيقة التأخير.</t>
  </si>
  <si>
    <t>التأمينات والضريبة</t>
  </si>
  <si>
    <t>احسب التأمينات؟</t>
  </si>
  <si>
    <t>نعم</t>
  </si>
  <si>
    <t>11% على الموظف و18.75% على الشركة (قانون التأمينات 148 لسنة 2019)، على الأجر التأميني بعد ما يتحط بين الحد الأدنى والأقصى.</t>
  </si>
  <si>
    <t>احسب ضريبة كسب العمل؟</t>
  </si>
  <si>
    <t>بجدول القانون 7 لسنة 2024 (ساري على المرتبات من 1 مارس 2024)، والشرح خطوة بخطوة في صفحة «الضريبة».</t>
  </si>
  <si>
    <t>الحد الأدنى للأجر التأميني (شهري)</t>
  </si>
  <si>
    <t>قيم 2026. الحدين بيتغيروا كل يناير بقرار، ولو اتغيروا اكتب الجديد هنا.</t>
  </si>
  <si>
    <t>الحد الأقصى للأجر التأميني (شهري)</t>
  </si>
  <si>
    <t>أي جزء من الأجر فوق الرقم ده مالوش تأمينات.</t>
  </si>
  <si>
    <t>نسبة تأمينات الموظف</t>
  </si>
  <si>
    <t>نسبة تأمينات الشركة</t>
  </si>
  <si>
    <t>دي على الشركة، مش بتتخصم من مرتب الموظف.</t>
  </si>
  <si>
    <t>الإعفاء الشخصي السنوي من الضريبة</t>
  </si>
  <si>
    <t>قانون الضريبة على الدخل 91 لسنة 2005، المادة 13 بند 1 بعد تعديلها بالقانون 7 لسنة 2024.</t>
  </si>
  <si>
    <t>معامل ساعة الإضافي النهاري</t>
  </si>
  <si>
    <t>المادة 121 من قانون العمل 14 لسنة 2025: زيادة لا تقل عن 35% يعني ×1.35. لو لايحتك بتدي أكتر اكتبه، والأقل من كده الشيت مش بيحسبه.</t>
  </si>
  <si>
    <t>معامل ساعة الإضافي الليلي</t>
  </si>
  <si>
    <t>المادة 121: زيادة لا تقل عن 70% يعني ×1.70. والليل في المادة 1 بند 12 «الفترة ما بين غروب الشمس وشروقها».</t>
  </si>
  <si>
    <t>معامل ساعة الشغل يوم الراحة</t>
  </si>
  <si>
    <t>المادة 121: الشغل يوم الراحة ليه «مثل أجره» ويوم راحة بديل. الشيت بيحسبه ×2 (أجره ومثله).</t>
  </si>
  <si>
    <t>محسوب من اللي فوق</t>
  </si>
  <si>
    <t>المعامل النهاري المستخدم</t>
  </si>
  <si>
    <t>المعامل الليلي المستخدم</t>
  </si>
  <si>
    <t>معامل يوم الراحة المستخدم</t>
  </si>
  <si>
    <t>عنوان الشهر</t>
  </si>
  <si>
    <t>الشيت ده للحساب والتوعية، مش استشارة قانونية ولا ضريبية. الضريبة الشهرية هنا محسوبة على إن مرتب الشهر ده بيتكرر طول السنة (زي نِظام)، والتسوية آخر السنة بتتحسب على الدخل الفعلي.</t>
  </si>
  <si>
    <t>معمول بواسطة نِظام HR · لو عندك موظفين كتير أو جهاز بصمة، نِظام بيطلّع الكشف والقسايم والتأمينات لوحده من الحضور: nidhamhr.com</t>
  </si>
  <si>
    <t>بيانات الموظفين الثابتة</t>
  </si>
  <si>
    <t>اكتبها مرة واحدة. كل صف موظف، ونفس الصف هو نفس الموظف في «متغيرات الشهر» و«الكشف».</t>
  </si>
  <si>
    <t>لو موظف مشي امسح بياناته بس، ماتمسحش الصف. الأجر التأميني اختياري: لو الموظف متأمّن عليه بأجر مختلف عن مرتبه اكتبه، ولو سبته فاضي الشيت بيأمّن على الأساسي والبدلات والحافز.</t>
  </si>
  <si>
    <t>كود الموظف</t>
  </si>
  <si>
    <t>اسم الموظف</t>
  </si>
  <si>
    <t>الوظيفة</t>
  </si>
  <si>
    <t>الأجر الأساسي</t>
  </si>
  <si>
    <t>بدلات ثابتة
(سكن، انتقال، ...)</t>
  </si>
  <si>
    <t>حافز ثابت</t>
  </si>
  <si>
    <t>الأجر التأميني
(اختياري)</t>
  </si>
  <si>
    <t>الأجر الشامل</t>
  </si>
  <si>
    <t>1001</t>
  </si>
  <si>
    <t>أحمد سمير</t>
  </si>
  <si>
    <t>محاسب</t>
  </si>
  <si>
    <t>1002</t>
  </si>
  <si>
    <t>منى فؤاد</t>
  </si>
  <si>
    <t>شئون عاملين</t>
  </si>
  <si>
    <t>1003</t>
  </si>
  <si>
    <t>كريم حسن</t>
  </si>
  <si>
    <t>فني لحام</t>
  </si>
  <si>
    <t>1004</t>
  </si>
  <si>
    <t>سارة عادل</t>
  </si>
  <si>
    <t>خدمة عملاء</t>
  </si>
  <si>
    <t>1005</t>
  </si>
  <si>
    <t>محمود رجب</t>
  </si>
  <si>
    <t>سائق</t>
  </si>
  <si>
    <t>1006</t>
  </si>
  <si>
    <t>هشام فوزي</t>
  </si>
  <si>
    <t>مدير عام</t>
  </si>
  <si>
    <t>1007</t>
  </si>
  <si>
    <t>نادية سليم</t>
  </si>
  <si>
    <t>مديرة مبيعات</t>
  </si>
  <si>
    <t>متغيرات الشهر</t>
  </si>
  <si>
    <t>الغياب والإجازة بدون أجر بيتخصموا بأجر اليوم الشامل. الجزاءات بالأيام بتتحسب على الأجر الأساسي (المادة 143: مايزيدش عن 5 أيام في الشهر). الإضافي بالساعات، والليلي هو اللي بعد الغروب.</t>
  </si>
  <si>
    <t>كود</t>
  </si>
  <si>
    <t>أيام غياب</t>
  </si>
  <si>
    <t>إجازة بدون
أجر (أيام)</t>
  </si>
  <si>
    <t>دقايق تأخير
(بعد السماح)</t>
  </si>
  <si>
    <t>ساعات إضافي
نهاري</t>
  </si>
  <si>
    <t>ساعات إضافي
ليلي</t>
  </si>
  <si>
    <t>ساعات شغل
يوم الراحة</t>
  </si>
  <si>
    <t>مكافأة أو
حافز متغير</t>
  </si>
  <si>
    <t>جزاءات
(أيام)</t>
  </si>
  <si>
    <t>قسط سلفة</t>
  </si>
  <si>
    <t>خصومات تانية
(جنيه)</t>
  </si>
  <si>
    <t>الصفحة دي كلها معادلات. البيانات بتيجي من «الموظفين» و«متغيرات الشهر»، والقواعد من «الإعدادات»، بنفس طريقة حساب نِظام بالظبط.</t>
  </si>
  <si>
    <t>الموظف</t>
  </si>
  <si>
    <t>المستحق</t>
  </si>
  <si>
    <t>الاستقطاعات</t>
  </si>
  <si>
    <t>الصافي</t>
  </si>
  <si>
    <t>على الشركة</t>
  </si>
  <si>
    <t>أجر اليوم</t>
  </si>
  <si>
    <t>خصم الغياب
والإجازة بدون أجر</t>
  </si>
  <si>
    <t>خصم التأخير</t>
  </si>
  <si>
    <t>أجر ساعة
الإضافي</t>
  </si>
  <si>
    <t>قيمة الإضافي</t>
  </si>
  <si>
    <t>مكافأة</t>
  </si>
  <si>
    <t>الإجمالي
المستحق</t>
  </si>
  <si>
    <t>الأجر
التأميني</t>
  </si>
  <si>
    <t>تأمينات
الموظف</t>
  </si>
  <si>
    <t>وعاء
الضريبة</t>
  </si>
  <si>
    <t>ضريبة
كسب العمل</t>
  </si>
  <si>
    <t>الجزاءات</t>
  </si>
  <si>
    <t>قسط
السلفة</t>
  </si>
  <si>
    <t>خصومات
تانية</t>
  </si>
  <si>
    <t>إجمالي
الخصومات</t>
  </si>
  <si>
    <t>صافي المرتب</t>
  </si>
  <si>
    <t>تأمينات
على الشركة</t>
  </si>
  <si>
    <t>تكلفة الموظف
على الشركة</t>
  </si>
  <si>
    <t>ملاحظات</t>
  </si>
  <si>
    <t>أيام الحضور</t>
  </si>
  <si>
    <t>صافي الدخل السنوي</t>
  </si>
  <si>
    <t>شرايح متشالة</t>
  </si>
  <si>
    <t>قبل السلفة</t>
  </si>
  <si>
    <t>قسط اتأجل</t>
  </si>
  <si>
    <t>نص الملاحظات</t>
  </si>
  <si>
    <t>الأجر التأميني بعد الحدين</t>
  </si>
  <si>
    <t>ملخص الشهر</t>
  </si>
  <si>
    <t>إجمالي الأجور التأمينية (بعد الحد الأدنى والأقصى)</t>
  </si>
  <si>
    <t>تأمينات على الموظفين (اتخصمت من المرتبات)</t>
  </si>
  <si>
    <t>تأمينات على الشركة</t>
  </si>
  <si>
    <t>ضريبة كسب العمل المستقطعة</t>
  </si>
  <si>
    <t>صافي المرتبات (اللي هيتصرف للموظفين)</t>
  </si>
  <si>
    <t>الشيت للحساب والتوعية، مش استشارة قانونية ولا ضريبية. أجر ساعة الإضافي = الأجر الشامل على أيام الشهر على ساعات اليوم (طريقة نِظام، والقانون ماحددش معادلة). الجزاء بيتحسب على الأجر الأساسي (المادة 143 من قانون العمل).</t>
  </si>
  <si>
    <t>معمول بواسطة نِظام HR · نِظام بيعمل الكشف ده لوحده من الحضور، وكل موظف بيشوف قسيمته من حسابه على الموبايل: nidhamhr.com</t>
  </si>
  <si>
    <t>اختار كود الموظف</t>
  </si>
  <si>
    <t>الكود</t>
  </si>
  <si>
    <t>الأجر التأميني</t>
  </si>
  <si>
    <t>الاستحقاقات</t>
  </si>
  <si>
    <t>غياب وإجازة بدون أجر</t>
  </si>
  <si>
    <t>بدلات ثابتة</t>
  </si>
  <si>
    <t>تأخير</t>
  </si>
  <si>
    <t>تأمينات اجتماعية</t>
  </si>
  <si>
    <t>جزاءات</t>
  </si>
  <si>
    <t>خصومات تانية</t>
  </si>
  <si>
    <t>إجمالي الاستحقاقات</t>
  </si>
  <si>
    <t>إجمالي الاستقطاعات</t>
  </si>
  <si>
    <t>توقيع الموظف</t>
  </si>
  <si>
    <t>توقيع المحاسب</t>
  </si>
  <si>
    <t>اتعملت بشيت المرتبات المجاني من نِظام HR · جوّه نِظام كل موظف بيشوف قسيمته من حسابه على الموبايل: nidhamhr.com</t>
  </si>
  <si>
    <t>جدول القانون 7 لسنة 2024 على صافي الدخل السنوي بعد الإعفاء الشخصي</t>
  </si>
  <si>
    <t>المصدر: الجريدة الرسمية العدد 7 مكرر (أ) في 21 فبراير 2024، المادة الأولى (بتعدّل المادة 8 من قانون 91 لسنة 2005). ساري على المرتبات من 1 مارس 2024.</t>
  </si>
  <si>
    <t>الشريحة</t>
  </si>
  <si>
    <t>من (جنيه في السنة)</t>
  </si>
  <si>
    <t>إلى</t>
  </si>
  <si>
    <t>وفي نفس المادة: لو صافي الدخل السنوي عدّى حد من الحدود دي، أول شرايح بتتشال وبتبدأ الضريبة من أول جنيه بالشريحة اللي بعدها.</t>
  </si>
  <si>
    <t>صافي الدخل السنوي أكبر من</t>
  </si>
  <si>
    <t>الشرايح اللي بتتشال</t>
  </si>
  <si>
    <t>الأولى (0%)</t>
  </si>
  <si>
    <t>أول 2</t>
  </si>
  <si>
    <t>أول 3</t>
  </si>
  <si>
    <t>أول 4</t>
  </si>
  <si>
    <t>أول 5</t>
  </si>
  <si>
    <t>الحساب خطوة بخطوة للموظف المختار في صفحة «القسيمة»</t>
  </si>
  <si>
    <t>الإجمالي المستحق في الشهر</t>
  </si>
  <si>
    <t>ناقص تأمينات الموظف</t>
  </si>
  <si>
    <t>وعاء الضريبة الشهري</t>
  </si>
  <si>
    <t>في 12 شهر</t>
  </si>
  <si>
    <t>ناقص الإعفاء الشخصي</t>
  </si>
  <si>
    <t>عدد الشرايح اللي بتتشال</t>
  </si>
  <si>
    <t>المبلغ اللي فيها</t>
  </si>
  <si>
    <t>الضريبة</t>
  </si>
  <si>
    <t>الضريبة السنوية</t>
  </si>
  <si>
    <t>الضريبة الشهرية (السنوية على 12)</t>
  </si>
  <si>
    <t>الرقم الأخير هو نفس عمود «ضريبة كسب العمل» في الكشف. لو الضريبة متقفلة في الإعدادات بيطلع صفر.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</si>
</sst>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&quot;وما فوقها&quot;"/>
  </numFmts>
  <fonts count="27" x14ac:knownFonts="1">
    <font>
      <sz val="11"/>
      <color theme="1"/>
      <name val="Calibri"/>
      <family val="2"/>
      <scheme val="minor"/>
    </font>
    <font>
      <sz val="16"/>
      <color rgb="FFFFFFFF"/>
      <name val="Segoe UI Semibold"/>
    </font>
    <font>
      <sz val="10"/>
      <color rgb="FF5B6B79"/>
      <name val="Segoe UI"/>
    </font>
    <font>
      <sz val="11"/>
      <color rgb="FF0E7490"/>
      <name val="Segoe UI Semibold"/>
    </font>
    <font>
      <sz val="10"/>
      <color rgb="FF1F2937"/>
      <name val="Segoe UI Semibold"/>
    </font>
    <font>
      <sz val="11"/>
      <color rgb="FF1F2937"/>
      <name val="Segoe UI Semibold"/>
    </font>
    <font>
      <sz val="9"/>
      <color rgb="FF5B6B79"/>
      <name val="Segoe UI"/>
    </font>
    <font>
      <sz val="10"/>
      <color rgb="FF1F2937"/>
      <name val="Segoe UI"/>
    </font>
    <font>
      <sz val="10"/>
      <color rgb="FF0E7490"/>
      <name val="Segoe UI Semibold"/>
    </font>
    <font>
      <sz val="9"/>
      <color rgb="FF0B1B2B"/>
      <name val="Segoe UI Semibold"/>
    </font>
    <font>
      <sz val="10"/>
      <color rgb="FFFFFFFF"/>
      <name val="Segoe UI Semibold"/>
    </font>
    <font>
      <sz val="9"/>
      <color rgb="FF1F2937"/>
      <name val="Segoe UI"/>
    </font>
    <font>
      <sz val="9"/>
      <color rgb="FF1F2937"/>
      <name val="Segoe UI Semibold"/>
    </font>
    <font>
      <sz val="10"/>
      <color rgb="FF0B1B2B"/>
      <name val="Segoe UI Semibold"/>
    </font>
    <font>
      <sz val="9"/>
      <color rgb="FFFFFFFF"/>
      <name val="Segoe UI Semibold"/>
    </font>
    <font>
      <sz val="11"/>
      <color rgb="FF0B1B2B"/>
      <name val="Segoe UI Semibold"/>
    </font>
    <font>
      <sz val="10"/>
      <color rgb="FF5B6B79"/>
      <name val="Segoe UI Semibold"/>
    </font>
    <font>
      <sz val="12"/>
      <color rgb="FF1F2937"/>
      <name val="Segoe UI Semibold"/>
    </font>
    <font>
      <sz val="10"/>
      <color rgb="FFB42318"/>
      <name val="Segoe UI Semibold"/>
    </font>
    <font>
      <sz val="11"/>
      <color rgb="FFFFFFFF"/>
      <name val="Segoe UI Semibold"/>
    </font>
    <font>
      <sz val="13"/>
      <color rgb="FFFFFFFF"/>
      <name val="Segoe UI Semibold"/>
    </font>
    <font>
      <sz val="18"/>
      <color rgb="FF0B1B2B"/>
      <name val="Segoe UI Semibold"/>
    </font>
    <font>
      <sz val="9"/>
      <color rgb="FF0E7490"/>
      <name val="Segoe UI Semibold"/>
    </font>
    <font>
      <sz val="12"/>
      <color rgb="FFFFFFFF"/>
      <name val="Segoe UI Semibold"/>
    </font>
    <font>
      <sz val="20"/>
      <color rgb="FFFFFFFF"/>
      <name val="Segoe UI Semibold"/>
    </font>
    <font>
      <sz val="22"/>
      <color rgb="FF0B1B2B"/>
      <name val="Segoe UI Semibold"/>
    </font>
    <font>
      <sz val="12"/>
      <color rgb="FF0E7490"/>
      <name val="Segoe UI Semibold"/>
    </font>
  </fonts>
  <fills count="11">
    <fill>
      <patternFill patternType="none"/>
    </fill>
    <fill>
      <patternFill patternType="gray125"/>
    </fill>
    <fill>
      <patternFill patternType="solid">
        <fgColor rgb="FF0B1B2B"/>
      </patternFill>
    </fill>
    <fill>
      <patternFill patternType="solid">
        <fgColor rgb="FFFBF3D5"/>
      </patternFill>
    </fill>
    <fill>
      <patternFill patternType="solid">
        <fgColor rgb="FFDCE7EE"/>
      </patternFill>
    </fill>
    <fill>
      <patternFill patternType="solid">
        <fgColor rgb="FF17324A"/>
      </patternFill>
    </fill>
    <fill>
      <patternFill patternType="solid">
        <fgColor rgb="FFE3F2F6"/>
      </patternFill>
    </fill>
    <fill>
      <patternFill patternType="solid">
        <fgColor rgb="FF0E7490"/>
      </patternFill>
    </fill>
    <fill>
      <patternFill patternType="solid">
        <fgColor rgb="FF67B7CA"/>
      </patternFill>
    </fill>
    <fill>
      <patternFill patternType="solid">
        <fgColor rgb="FF9FB3C2"/>
      </patternFill>
    </fill>
    <fill>
      <patternFill patternType="solid">
        <fgColor rgb="FFD5DEE5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E7490"/>
      </bottom>
      <diagonal/>
    </border>
    <border>
      <left/>
      <right/>
      <top/>
      <bottom style="thin">
        <color rgb="FFD5DEE5"/>
      </bottom>
      <diagonal/>
    </border>
    <border>
      <left/>
      <right/>
      <top/>
      <bottom style="hair">
        <color rgb="FFD5DEE5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  <border>
      <left style="thin">
        <color rgb="FFFFFFFF"/>
      </left>
      <right/>
      <top/>
      <bottom style="medium">
        <color rgb="FF0E749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0E7490"/>
      </top>
      <bottom/>
      <diagonal/>
    </border>
    <border>
      <left/>
      <right/>
      <top style="thin">
        <color rgb="FFD5DEE5"/>
      </top>
      <bottom style="thin">
        <color rgb="FFD5DEE5"/>
      </bottom>
      <diagonal/>
    </border>
    <border>
      <left/>
      <right/>
      <top style="medium">
        <color rgb="FF0E7490"/>
      </top>
      <bottom style="medium">
        <color rgb="FF0E7490"/>
      </bottom>
      <diagonal/>
    </border>
    <border>
      <left/>
      <right/>
      <top/>
      <bottom style="thin">
        <color rgb="FF5B6B79"/>
      </bottom>
      <diagonal/>
    </border>
    <border>
      <left style="thin">
        <color rgb="FFD5DEE5"/>
      </left>
      <right/>
      <top style="thin">
        <color rgb="FFD5DEE5"/>
      </top>
      <bottom/>
      <diagonal/>
    </border>
    <border>
      <left/>
      <right/>
      <top style="thin">
        <color rgb="FFD5DEE5"/>
      </top>
      <bottom/>
      <diagonal/>
    </border>
    <border>
      <left/>
      <right style="thin">
        <color rgb="FFD5DEE5"/>
      </right>
      <top style="thin">
        <color rgb="FFD5DEE5"/>
      </top>
      <bottom/>
      <diagonal/>
    </border>
    <border>
      <left style="thin">
        <color rgb="FFD5DEE5"/>
      </left>
      <right/>
      <top/>
      <bottom style="medium">
        <color rgb="FF0E7490"/>
      </bottom>
      <diagonal/>
    </border>
    <border>
      <left/>
      <right style="thin">
        <color rgb="FFD5DEE5"/>
      </right>
      <top/>
      <bottom style="medium">
        <color rgb="FF0E7490"/>
      </bottom>
      <diagonal/>
    </border>
    <border>
      <left style="thin">
        <color rgb="FFD5DEE5"/>
      </left>
      <right/>
      <top/>
      <bottom/>
      <diagonal/>
    </border>
    <border>
      <left/>
      <right/>
      <top/>
      <bottom/>
      <diagonal/>
    </border>
    <border>
      <left/>
      <right style="thin">
        <color rgb="FFD5DEE5"/>
      </right>
      <top/>
      <bottom/>
      <diagonal/>
    </border>
    <border>
      <left style="thin">
        <color rgb="FFD5DEE5"/>
      </left>
      <right/>
      <top/>
      <bottom style="hair">
        <color rgb="FFD5DEE5"/>
      </bottom>
      <diagonal/>
    </border>
    <border>
      <left/>
      <right style="thin">
        <color rgb="FFD5DEE5"/>
      </right>
      <top/>
      <bottom style="hair">
        <color rgb="FFD5DEE5"/>
      </bottom>
      <diagonal/>
    </border>
    <border>
      <left style="thin">
        <color rgb="FFD5DEE5"/>
      </left>
      <right/>
      <top style="thin">
        <color rgb="FFD5DEE5"/>
      </top>
      <bottom style="thin">
        <color rgb="FFD5DEE5"/>
      </bottom>
      <diagonal/>
    </border>
    <border>
      <left/>
      <right style="thin">
        <color rgb="FFD5DEE5"/>
      </right>
      <top style="thin">
        <color rgb="FFD5DEE5"/>
      </top>
      <bottom style="thin">
        <color rgb="FFD5DEE5"/>
      </bottom>
      <diagonal/>
    </border>
    <border>
      <left/>
      <right style="thin">
        <color rgb="FFD5DEE5"/>
      </right>
      <top style="medium">
        <color rgb="FF0E7490"/>
      </top>
      <bottom style="medium">
        <color rgb="FF0E7490"/>
      </bottom>
      <diagonal/>
    </border>
    <border>
      <left style="thin">
        <color rgb="FFD5DEE5"/>
      </left>
      <right/>
      <top/>
      <bottom style="thin">
        <color rgb="FF5B6B79"/>
      </bottom>
      <diagonal/>
    </border>
    <border>
      <left/>
      <right style="thin">
        <color rgb="FFD5DEE5"/>
      </right>
      <top/>
      <bottom style="thin">
        <color rgb="FF5B6B79"/>
      </bottom>
      <diagonal/>
    </border>
    <border>
      <left style="thin">
        <color rgb="FFD5DEE5"/>
      </left>
      <right/>
      <top/>
      <bottom style="thin">
        <color rgb="FFD5DEE5"/>
      </bottom>
      <diagonal/>
    </border>
    <border>
      <left/>
      <right/>
      <top/>
      <bottom style="thin">
        <color rgb="FFD5DEE5"/>
      </bottom>
      <diagonal/>
    </border>
    <border>
      <left/>
      <right style="thin">
        <color rgb="FFD5DEE5"/>
      </right>
      <top/>
      <bottom style="thin">
        <color rgb="FFD5DEE5"/>
      </bottom>
      <diagonal/>
    </border>
    <border>
      <left/>
      <right/>
      <top style="thin">
        <color rgb="FFD5DEE5"/>
      </top>
      <bottom style="thin">
        <color rgb="FFD5DEE5"/>
      </bottom>
      <diagonal/>
    </border>
    <border>
      <left/>
      <right/>
      <top style="thick">
        <color rgb="FF0E7490"/>
      </top>
      <bottom/>
      <diagonal/>
    </border>
    <border>
      <left/>
      <right/>
      <top style="thick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8" xfId="0" applyBorder="1"/>
    <xf numFmtId="0" fontId="9" fillId="4" borderId="1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1" fillId="0" borderId="3" xfId="0" applyFont="1" applyBorder="1" applyAlignment="1">
      <alignment horizontal="right" vertical="center" wrapText="1" indent="1" readingOrder="2"/>
    </xf>
    <xf numFmtId="4" fontId="12" fillId="0" borderId="3" xfId="0" applyNumberFormat="1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0" fontId="0" fillId="7" borderId="32" xfId="0" applyFill="1" applyBorder="1"/>
    <xf numFmtId="0" fontId="0" fillId="8" borderId="32" xfId="0" applyFill="1" applyBorder="1"/>
    <xf numFmtId="0" fontId="0" fillId="9" borderId="32" xfId="0" applyFill="1" applyBorder="1"/>
    <xf numFmtId="0" fontId="0" fillId="10" borderId="32" xfId="0" applyFill="1" applyBorder="1"/>
    <xf numFmtId="0" fontId="12" fillId="6" borderId="0" xfId="0" applyFont="1" applyFill="1" applyAlignment="1">
      <alignment horizontal="right" vertical="center" wrapText="1" indent="1" readingOrder="2"/>
    </xf>
    <xf numFmtId="4" fontId="12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right" vertical="center" wrapText="1" indent="1" readingOrder="2"/>
    </xf>
    <xf numFmtId="0" fontId="4" fillId="0" borderId="3" xfId="0" applyFont="1" applyBorder="1" applyAlignment="1">
      <alignment horizontal="right" vertical="center" wrapText="1" indent="1" readingOrder="2"/>
    </xf>
    <xf numFmtId="49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right" vertical="center" wrapText="1" indent="1" readingOrder="2"/>
    </xf>
    <xf numFmtId="16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0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right" vertical="center" wrapText="1" indent="1" readingOrder="2"/>
    </xf>
    <xf numFmtId="2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10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4" fontId="14" fillId="2" borderId="8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 indent="1" readingOrder="2"/>
    </xf>
    <xf numFmtId="0" fontId="16" fillId="0" borderId="0" xfId="0" applyFont="1" applyAlignment="1">
      <alignment horizontal="right" vertical="center" wrapText="1" indent="1" readingOrder="2"/>
    </xf>
    <xf numFmtId="49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0" borderId="19" xfId="0" applyBorder="1"/>
    <xf numFmtId="0" fontId="2" fillId="0" borderId="20" xfId="0" applyFont="1" applyBorder="1" applyAlignment="1">
      <alignment horizontal="right" vertical="center" wrapText="1" indent="1" readingOrder="2"/>
    </xf>
    <xf numFmtId="49" fontId="4" fillId="0" borderId="21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right" vertical="center" wrapText="1" indent="1" readingOrder="2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right" vertical="center" wrapText="1" indent="1" readingOrder="2"/>
    </xf>
    <xf numFmtId="0" fontId="13" fillId="4" borderId="16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right" vertical="center" wrapText="1" indent="1" readingOrder="2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21" xfId="0" applyNumberFormat="1" applyFont="1" applyBorder="1" applyAlignment="1">
      <alignment horizontal="center" vertical="center" wrapText="1"/>
    </xf>
    <xf numFmtId="4" fontId="4" fillId="6" borderId="22" xfId="0" applyNumberFormat="1" applyFont="1" applyFill="1" applyBorder="1" applyAlignment="1">
      <alignment horizontal="right" vertical="center" wrapText="1" indent="1" readingOrder="2"/>
    </xf>
    <xf numFmtId="4" fontId="4" fillId="6" borderId="9" xfId="0" applyNumberFormat="1" applyFont="1" applyFill="1" applyBorder="1" applyAlignment="1">
      <alignment horizontal="center" vertical="center" wrapText="1"/>
    </xf>
    <xf numFmtId="4" fontId="4" fillId="6" borderId="9" xfId="0" applyNumberFormat="1" applyFont="1" applyFill="1" applyBorder="1" applyAlignment="1">
      <alignment horizontal="right" vertical="center" wrapText="1" indent="1" readingOrder="2"/>
    </xf>
    <xf numFmtId="4" fontId="4" fillId="6" borderId="23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11" xfId="0" applyBorder="1"/>
    <xf numFmtId="0" fontId="0" fillId="0" borderId="26" xfId="0" applyBorder="1"/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4" fillId="6" borderId="0" xfId="0" applyFont="1" applyFill="1" applyAlignment="1">
      <alignment horizontal="right" vertical="center" wrapText="1" indent="1" readingOrder="2"/>
    </xf>
    <xf numFmtId="4" fontId="4" fillId="6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 indent="1" readingOrder="2"/>
    </xf>
    <xf numFmtId="0" fontId="7" fillId="2" borderId="0" xfId="0" applyFont="1" applyFill="1" applyAlignment="1">
      <alignment horizontal="right" vertical="center" wrapText="1" indent="1" readingOrder="2"/>
    </xf>
    <xf numFmtId="4" fontId="23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8" fillId="0" borderId="30" xfId="0" applyFont="1" applyBorder="1" applyAlignment="1">
      <alignment horizontal="center" vertical="center" wrapText="1"/>
    </xf>
    <xf numFmtId="0" fontId="0" fillId="0" borderId="30" xfId="0" applyBorder="1"/>
    <xf numFmtId="0" fontId="6" fillId="0" borderId="28" xfId="0" applyFont="1" applyBorder="1" applyAlignment="1">
      <alignment horizontal="center" vertical="center" wrapText="1"/>
    </xf>
    <xf numFmtId="0" fontId="0" fillId="0" borderId="28" xfId="0" applyBorder="1"/>
    <xf numFmtId="3" fontId="25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19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6" fillId="0" borderId="31" xfId="0" applyFont="1" applyBorder="1" applyAlignment="1">
      <alignment horizontal="center" vertical="center" wrapText="1"/>
    </xf>
    <xf numFmtId="0" fontId="0" fillId="0" borderId="31" xfId="0" applyBorder="1"/>
    <xf numFmtId="0" fontId="24" fillId="2" borderId="0" xfId="0" applyFont="1" applyFill="1" applyAlignment="1">
      <alignment horizontal="center" vertical="center" wrapText="1"/>
    </xf>
    <xf numFmtId="0" fontId="0" fillId="2" borderId="0" xfId="0" applyFill="1"/>
    <xf numFmtId="0" fontId="26" fillId="0" borderId="1" xfId="0" applyFont="1" applyBorder="1" applyAlignment="1">
      <alignment horizontal="right" vertical="center" wrapText="1" indent="1" readingOrder="2"/>
    </xf>
    <xf numFmtId="1" fontId="25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indent="1" readingOrder="2"/>
    </xf>
    <xf numFmtId="0" fontId="8" fillId="0" borderId="0" xfId="0" applyFont="1" applyAlignment="1">
      <alignment horizontal="right" vertical="center" wrapText="1" indent="1" readingOrder="2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0" borderId="0" xfId="0" applyFont="1" applyAlignment="1">
      <alignment horizontal="right" vertical="center" wrapText="1" indent="1" readingOrder="2"/>
    </xf>
    <xf numFmtId="0" fontId="4" fillId="0" borderId="3" xfId="0" applyFont="1" applyBorder="1" applyAlignment="1">
      <alignment horizontal="right" vertical="center" wrapText="1" indent="1" readingOrder="2"/>
    </xf>
    <xf numFmtId="4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indent="1" readingOrder="2"/>
    </xf>
    <xf numFmtId="0" fontId="7" fillId="0" borderId="3" xfId="0" applyFont="1" applyBorder="1" applyAlignment="1">
      <alignment horizontal="right" vertical="center" wrapText="1" indent="1" readingOrder="2"/>
    </xf>
    <xf numFmtId="4" fontId="15" fillId="6" borderId="3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0" fillId="5" borderId="0" xfId="0" applyFill="1"/>
    <xf numFmtId="0" fontId="10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0" fillId="0" borderId="29" xfId="0" applyBorder="1"/>
    <xf numFmtId="0" fontId="19" fillId="5" borderId="15" xfId="0" applyFont="1" applyFill="1" applyBorder="1" applyAlignment="1">
      <alignment horizontal="center" vertical="center" wrapText="1"/>
    </xf>
    <xf numFmtId="0" fontId="0" fillId="5" borderId="16" xfId="0" applyFill="1" applyBorder="1"/>
    <xf numFmtId="0" fontId="1" fillId="2" borderId="12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4" xfId="0" applyFill="1" applyBorder="1"/>
    <xf numFmtId="0" fontId="6" fillId="0" borderId="17" xfId="0" applyFont="1" applyBorder="1" applyAlignment="1">
      <alignment horizontal="center" vertical="center" wrapText="1"/>
    </xf>
    <xf numFmtId="0" fontId="0" fillId="0" borderId="19" xfId="0" applyBorder="1"/>
    <xf numFmtId="0" fontId="2" fillId="0" borderId="18" xfId="0" applyFont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0" fillId="2" borderId="18" xfId="0" applyFill="1" applyBorder="1"/>
    <xf numFmtId="4" fontId="21" fillId="6" borderId="10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2" fillId="0" borderId="17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z val="9"/>
        <color rgb="FF9F1C14"/>
        <name val="Segoe UI"/>
      </font>
      <fill>
        <patternFill patternType="solid">
          <fgColor rgb="FFFCE4E2"/>
        </patternFill>
      </fill>
    </dxf>
    <dxf>
      <border>
        <bottom style="thin">
          <color rgb="FFD5DEE5"/>
        </bottom>
      </border>
    </dxf>
    <dxf>
      <fill>
        <patternFill patternType="solid">
          <fgColor rgb="FFF5F8FA"/>
        </patternFill>
      </fill>
      <border>
        <bottom style="thin">
          <color rgb="FFD5DEE5"/>
        </bottom>
      </border>
    </dxf>
    <dxf>
      <fill>
        <patternFill patternType="solid">
          <fgColor rgb="FFF5F8FA"/>
        </patternFill>
      </fill>
      <border>
        <bottom style="thin">
          <color rgb="FFD5DEE5"/>
        </bottom>
      </border>
    </dxf>
    <dxf>
      <fill>
        <patternFill patternType="solid">
          <fgColor rgb="FFE3F2F6"/>
        </patternFill>
      </fill>
      <border>
        <bottom style="thin">
          <color rgb="FFD5DEE5"/>
        </bottom>
      </border>
    </dxf>
    <dxf>
      <fill>
        <patternFill patternType="solid">
          <fgColor rgb="FFFCE4E2"/>
        </patternFill>
      </fill>
    </dxf>
    <dxf>
      <fill>
        <patternFill patternType="solid">
          <fgColor rgb="FFFCE4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0B1B2B"/>
              </a:solidFill>
              <a:ln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96-456A-9772-EEAC80B509EE}"/>
              </c:ext>
            </c:extLst>
          </c:dPt>
          <c:dPt>
            <c:idx val="1"/>
            <c:bubble3D val="0"/>
            <c:spPr>
              <a:solidFill>
                <a:srgbClr val="0E7490"/>
              </a:solidFill>
              <a:ln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96-456A-9772-EEAC80B509EE}"/>
              </c:ext>
            </c:extLst>
          </c:dPt>
          <c:dPt>
            <c:idx val="2"/>
            <c:bubble3D val="0"/>
            <c:spPr>
              <a:solidFill>
                <a:srgbClr val="67B7CA"/>
              </a:solidFill>
              <a:ln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96-456A-9772-EEAC80B509EE}"/>
              </c:ext>
            </c:extLst>
          </c:dPt>
          <c:dPt>
            <c:idx val="3"/>
            <c:bubble3D val="0"/>
            <c:spPr>
              <a:solidFill>
                <a:srgbClr val="9FB3C2"/>
              </a:solidFill>
              <a:ln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96-456A-9772-EEAC80B509EE}"/>
              </c:ext>
            </c:extLst>
          </c:dPt>
          <c:dPt>
            <c:idx val="4"/>
            <c:bubble3D val="0"/>
            <c:spPr>
              <a:solidFill>
                <a:srgbClr val="D5DEE5"/>
              </a:solidFill>
              <a:ln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696-456A-9772-EEAC80B509EE}"/>
              </c:ext>
            </c:extLst>
          </c:dPt>
          <c:cat>
            <c:strRef>
              <c:f>'لوحة الشهر'!$J$19:$J$23</c:f>
              <c:strCache>
                <c:ptCount val="5"/>
                <c:pt idx="0">
                  <c:v>صافي المرتبات</c:v>
                </c:pt>
                <c:pt idx="1">
                  <c:v>ضريبة كسب العمل</c:v>
                </c:pt>
                <c:pt idx="2">
                  <c:v>تأمينات الموظفين</c:v>
                </c:pt>
                <c:pt idx="3">
                  <c:v>تأمينات الشركة</c:v>
                </c:pt>
                <c:pt idx="4">
                  <c:v>جزاءات وسلف وخصومات</c:v>
                </c:pt>
              </c:strCache>
            </c:strRef>
          </c:cat>
          <c:val>
            <c:numRef>
              <c:f>'لوحة الشهر'!$K$19:$K$23</c:f>
              <c:numCache>
                <c:formatCode>#,##0.00</c:formatCode>
                <c:ptCount val="5"/>
                <c:pt idx="0">
                  <c:v>142490.34999999998</c:v>
                </c:pt>
                <c:pt idx="1">
                  <c:v>31866.65</c:v>
                </c:pt>
                <c:pt idx="2">
                  <c:v>9416</c:v>
                </c:pt>
                <c:pt idx="3">
                  <c:v>16050</c:v>
                </c:pt>
                <c:pt idx="4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696-456A-9772-EEAC80B5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8"/>
      </c:doughnutChart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4860000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1</xdr:row>
      <xdr:rowOff>0</xdr:rowOff>
    </xdr:from>
    <xdr:ext cx="495300" cy="495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nidhamhr.com/?utm_source=payroll_sheet&amp;utm_medium=xlsx&amp;utm_campaign=free_she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dhamhr.com/?utm_source=payroll_sheet&amp;utm_medium=xlsx&amp;utm_campaign=free_shee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dhamhr.com/?utm_source=payroll_sheet&amp;utm_medium=xlsx&amp;utm_campaign=free_sheet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dhamhr.com/?utm_source=payroll_sheet&amp;utm_medium=xlsx&amp;utm_campaign=free_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1B2B"/>
    <pageSetUpPr fitToPage="1"/>
  </sheetPr>
  <dimension ref="B2:L33"/>
  <sheetViews>
    <sheetView showGridLines="0" rightToLeft="1" tabSelected="1" workbookViewId="0"/>
  </sheetViews>
  <sheetFormatPr defaultRowHeight="14.4" x14ac:dyDescent="0.3"/>
  <cols>
    <col min="1" max="1" width="2" customWidth="1"/>
    <col min="2" max="4" width="15" customWidth="1"/>
    <col min="5" max="5" width="2" customWidth="1"/>
    <col min="6" max="8" width="15" customWidth="1"/>
    <col min="9" max="9" width="3" customWidth="1"/>
    <col min="10" max="10" width="21" customWidth="1"/>
    <col min="11" max="11" width="13" customWidth="1"/>
    <col min="12" max="12" width="10" customWidth="1"/>
    <col min="13" max="13" width="2" customWidth="1"/>
  </cols>
  <sheetData>
    <row r="2" spans="2:12" ht="54" customHeight="1" x14ac:dyDescent="0.3"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2:12" ht="25.95" customHeight="1" x14ac:dyDescent="0.3">
      <c r="B3" s="80" t="str">
        <f>CompanyName&amp;"   ·   "&amp;MonthTitle</f>
        <v>شركة الأفق للصناعات   ·   أكتوبر 2026</v>
      </c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2:12" ht="25.95" customHeight="1" x14ac:dyDescent="0.3">
      <c r="B4" s="72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</row>
    <row r="6" spans="2:12" ht="25.95" customHeight="1" x14ac:dyDescent="0.3">
      <c r="B6" s="74" t="s">
        <v>2</v>
      </c>
      <c r="C6" s="75"/>
      <c r="D6" s="75"/>
      <c r="F6" s="74" t="s">
        <v>3</v>
      </c>
      <c r="G6" s="75"/>
      <c r="H6" s="75"/>
      <c r="J6" s="74" t="s">
        <v>4</v>
      </c>
      <c r="K6" s="75"/>
      <c r="L6" s="75"/>
    </row>
    <row r="7" spans="2:12" ht="22.05" customHeight="1" x14ac:dyDescent="0.3">
      <c r="B7" s="72" t="s">
        <v>5</v>
      </c>
      <c r="C7" s="73"/>
      <c r="D7" s="73"/>
      <c r="E7" s="73"/>
      <c r="F7" s="73"/>
      <c r="G7" s="73"/>
      <c r="H7" s="73"/>
      <c r="I7" s="73"/>
      <c r="J7" s="73"/>
      <c r="K7" s="73"/>
      <c r="L7" s="73"/>
    </row>
    <row r="9" spans="2:12" ht="25.95" customHeight="1" x14ac:dyDescent="0.3">
      <c r="B9" s="82" t="s">
        <v>6</v>
      </c>
      <c r="C9" s="83"/>
      <c r="D9" s="83"/>
      <c r="F9" s="82" t="s">
        <v>7</v>
      </c>
      <c r="G9" s="83"/>
      <c r="H9" s="83"/>
      <c r="J9" s="82" t="s">
        <v>8</v>
      </c>
      <c r="K9" s="83"/>
      <c r="L9" s="83"/>
    </row>
    <row r="10" spans="2:12" ht="43.95" customHeight="1" x14ac:dyDescent="0.3">
      <c r="B10" s="78">
        <f>الكشف!T107</f>
        <v>142490.34999999998</v>
      </c>
      <c r="C10" s="79"/>
      <c r="D10" s="79"/>
      <c r="F10" s="78">
        <f>الكشف!V107</f>
        <v>201573</v>
      </c>
      <c r="G10" s="79"/>
      <c r="H10" s="79"/>
      <c r="J10" s="87">
        <f>COUNTIF(الكشف!B6:B105,"?*")</f>
        <v>7</v>
      </c>
      <c r="K10" s="79"/>
      <c r="L10" s="79"/>
    </row>
    <row r="11" spans="2:12" ht="22.05" customHeight="1" x14ac:dyDescent="0.3">
      <c r="B11" s="76" t="s">
        <v>9</v>
      </c>
      <c r="C11" s="77"/>
      <c r="D11" s="77"/>
      <c r="F11" s="76" t="s">
        <v>10</v>
      </c>
      <c r="G11" s="77"/>
      <c r="H11" s="77"/>
      <c r="J11" s="76" t="str">
        <f>"في كشف "&amp;MonthTitle</f>
        <v>في كشف أكتوبر 2026</v>
      </c>
      <c r="K11" s="77"/>
      <c r="L11" s="77"/>
    </row>
    <row r="13" spans="2:12" ht="25.95" customHeight="1" x14ac:dyDescent="0.3">
      <c r="B13" s="82" t="s">
        <v>11</v>
      </c>
      <c r="C13" s="83"/>
      <c r="D13" s="83"/>
      <c r="F13" s="82" t="s">
        <v>12</v>
      </c>
      <c r="G13" s="83"/>
      <c r="H13" s="83"/>
      <c r="J13" s="82" t="s">
        <v>13</v>
      </c>
      <c r="K13" s="83"/>
      <c r="L13" s="83"/>
    </row>
    <row r="14" spans="2:12" ht="43.95" customHeight="1" x14ac:dyDescent="0.3">
      <c r="B14" s="78">
        <f>الكشف!M107+الكشف!U107</f>
        <v>25466</v>
      </c>
      <c r="C14" s="79"/>
      <c r="D14" s="79"/>
      <c r="F14" s="78">
        <f>الكشف!O107</f>
        <v>31866.65</v>
      </c>
      <c r="G14" s="79"/>
      <c r="H14" s="79"/>
      <c r="J14" s="78">
        <f>الكشف!I107</f>
        <v>1622.36</v>
      </c>
      <c r="K14" s="79"/>
      <c r="L14" s="79"/>
    </row>
    <row r="15" spans="2:12" ht="22.05" customHeight="1" x14ac:dyDescent="0.3">
      <c r="B15" s="76" t="s">
        <v>14</v>
      </c>
      <c r="C15" s="77"/>
      <c r="D15" s="77"/>
      <c r="F15" s="76" t="s">
        <v>15</v>
      </c>
      <c r="G15" s="77"/>
      <c r="H15" s="77"/>
      <c r="J15" s="76" t="s">
        <v>16</v>
      </c>
      <c r="K15" s="77"/>
      <c r="L15" s="77"/>
    </row>
    <row r="17" spans="2:12" ht="30" customHeight="1" x14ac:dyDescent="0.3">
      <c r="B17" s="86" t="s">
        <v>17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2:12" x14ac:dyDescent="0.3">
      <c r="J18" s="2" t="s">
        <v>18</v>
      </c>
      <c r="K18" s="2" t="s">
        <v>19</v>
      </c>
      <c r="L18" s="2" t="s">
        <v>20</v>
      </c>
    </row>
    <row r="19" spans="2:12" ht="24" customHeight="1" x14ac:dyDescent="0.3">
      <c r="I19" s="3"/>
      <c r="J19" s="4" t="s">
        <v>6</v>
      </c>
      <c r="K19" s="5">
        <f>الكشف!T107</f>
        <v>142490.34999999998</v>
      </c>
      <c r="L19" s="6">
        <f>IF(SUM($K$19:$K$23)=0,0,K19/SUM($K$19:$K$23))</f>
        <v>0.70689204407336304</v>
      </c>
    </row>
    <row r="20" spans="2:12" ht="24" customHeight="1" x14ac:dyDescent="0.3">
      <c r="I20" s="7"/>
      <c r="J20" s="4" t="s">
        <v>12</v>
      </c>
      <c r="K20" s="5">
        <f>الكشف!O107</f>
        <v>31866.65</v>
      </c>
      <c r="L20" s="6">
        <f>IF(SUM($K$19:$K$23)=0,0,K20/SUM($K$19:$K$23))</f>
        <v>0.15808987314769343</v>
      </c>
    </row>
    <row r="21" spans="2:12" ht="24" customHeight="1" x14ac:dyDescent="0.3">
      <c r="I21" s="8"/>
      <c r="J21" s="4" t="s">
        <v>21</v>
      </c>
      <c r="K21" s="5">
        <f>الكشف!M107</f>
        <v>9416</v>
      </c>
      <c r="L21" s="6">
        <f>IF(SUM($K$19:$K$23)=0,0,K21/SUM($K$19:$K$23))</f>
        <v>4.6712605358852632E-2</v>
      </c>
    </row>
    <row r="22" spans="2:12" ht="24" customHeight="1" x14ac:dyDescent="0.3">
      <c r="I22" s="9"/>
      <c r="J22" s="4" t="s">
        <v>22</v>
      </c>
      <c r="K22" s="5">
        <f>الكشف!U107</f>
        <v>16050</v>
      </c>
      <c r="L22" s="6">
        <f>IF(SUM($K$19:$K$23)=0,0,K22/SUM($K$19:$K$23))</f>
        <v>7.962375913440789E-2</v>
      </c>
    </row>
    <row r="23" spans="2:12" ht="24" customHeight="1" x14ac:dyDescent="0.3">
      <c r="I23" s="10"/>
      <c r="J23" s="4" t="s">
        <v>23</v>
      </c>
      <c r="K23" s="5">
        <f>الكشف!P107+الكشف!Q107+الكشف!R107</f>
        <v>1750</v>
      </c>
      <c r="L23" s="6">
        <f>IF(SUM($K$19:$K$23)=0,0,K23/SUM($K$19:$K$23))</f>
        <v>8.6817182856831036E-3</v>
      </c>
    </row>
    <row r="24" spans="2:12" ht="15" x14ac:dyDescent="0.3">
      <c r="J24" s="11" t="s">
        <v>24</v>
      </c>
      <c r="K24" s="12">
        <f>SUM(K19:K23)</f>
        <v>201572.99999999997</v>
      </c>
      <c r="L24" s="13"/>
    </row>
    <row r="25" spans="2:12" ht="19.95" customHeight="1" x14ac:dyDescent="0.3"/>
    <row r="26" spans="2:12" ht="19.95" customHeight="1" x14ac:dyDescent="0.3"/>
    <row r="27" spans="2:12" ht="19.95" customHeight="1" x14ac:dyDescent="0.3"/>
    <row r="28" spans="2:12" ht="19.95" customHeight="1" x14ac:dyDescent="0.3"/>
    <row r="29" spans="2:12" ht="19.95" customHeight="1" x14ac:dyDescent="0.3"/>
    <row r="30" spans="2:12" ht="19.95" customHeight="1" x14ac:dyDescent="0.3"/>
    <row r="32" spans="2:12" ht="24" customHeight="1" x14ac:dyDescent="0.3">
      <c r="B32" s="72" t="s">
        <v>25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</row>
    <row r="33" spans="2:12" ht="28.05" customHeight="1" x14ac:dyDescent="0.3">
      <c r="B33" s="88" t="s">
        <v>26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</row>
  </sheetData>
  <sheetProtection sheet="1" formatColumns="0" formatRows="0"/>
  <mergeCells count="28">
    <mergeCell ref="B33:L33"/>
    <mergeCell ref="J9:L9"/>
    <mergeCell ref="B32:L32"/>
    <mergeCell ref="F15:H15"/>
    <mergeCell ref="J15:L15"/>
    <mergeCell ref="B17:L17"/>
    <mergeCell ref="F14:H14"/>
    <mergeCell ref="F11:H11"/>
    <mergeCell ref="F10:H10"/>
    <mergeCell ref="F6:H6"/>
    <mergeCell ref="J14:L14"/>
    <mergeCell ref="J10:L10"/>
    <mergeCell ref="J13:L13"/>
    <mergeCell ref="B2:L2"/>
    <mergeCell ref="B9:D9"/>
    <mergeCell ref="F9:H9"/>
    <mergeCell ref="B15:D15"/>
    <mergeCell ref="B6:D6"/>
    <mergeCell ref="B3:L3"/>
    <mergeCell ref="B13:D13"/>
    <mergeCell ref="J11:L11"/>
    <mergeCell ref="B10:D10"/>
    <mergeCell ref="F13:H13"/>
    <mergeCell ref="B4:L4"/>
    <mergeCell ref="J6:L6"/>
    <mergeCell ref="B11:D11"/>
    <mergeCell ref="B14:D14"/>
    <mergeCell ref="B7:L7"/>
  </mergeCells>
  <hyperlinks>
    <hyperlink ref="B6" location="'الإعدادات'!A1" display="1  الإعدادات" xr:uid="{00000000-0004-0000-0000-000000000000}"/>
    <hyperlink ref="F6" location="'الموظفين'!A1" display="2  الموظفين" xr:uid="{00000000-0004-0000-0000-000001000000}"/>
    <hyperlink ref="J6" location="'متغيرات الشهر'!A1" display="3  متغيرات الشهر" xr:uid="{00000000-0004-0000-0000-000002000000}"/>
    <hyperlink ref="B10" location="'الكشف'!T107" display="'الكشف'!T107" xr:uid="{00000000-0004-0000-0000-000003000000}"/>
    <hyperlink ref="B33" r:id="rId1" xr:uid="{00000000-0004-0000-0000-000004000000}"/>
  </hyperlinks>
  <pageMargins left="0.75" right="0.75" top="1" bottom="1" header="0.5" footer="0.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7490"/>
    <pageSetUpPr fitToPage="1"/>
  </sheetPr>
  <dimension ref="B2:E33"/>
  <sheetViews>
    <sheetView showGridLines="0" rightToLeft="1" workbookViewId="0"/>
  </sheetViews>
  <sheetFormatPr defaultRowHeight="14.4" x14ac:dyDescent="0.3"/>
  <cols>
    <col min="1" max="1" width="2" customWidth="1"/>
    <col min="2" max="2" width="34" customWidth="1"/>
    <col min="3" max="3" width="20" customWidth="1"/>
    <col min="4" max="4" width="2" customWidth="1"/>
    <col min="5" max="5" width="70" customWidth="1"/>
  </cols>
  <sheetData>
    <row r="2" spans="2:5" ht="42" customHeight="1" x14ac:dyDescent="0.3">
      <c r="B2" s="92" t="s">
        <v>27</v>
      </c>
      <c r="C2" s="93"/>
      <c r="D2" s="93"/>
      <c r="E2" s="93"/>
    </row>
    <row r="3" spans="2:5" ht="22.05" customHeight="1" x14ac:dyDescent="0.3">
      <c r="B3" s="91" t="s">
        <v>28</v>
      </c>
      <c r="C3" s="73"/>
      <c r="D3" s="73"/>
      <c r="E3" s="73"/>
    </row>
    <row r="5" spans="2:5" ht="28.05" customHeight="1" x14ac:dyDescent="0.3">
      <c r="B5" s="89" t="s">
        <v>29</v>
      </c>
      <c r="C5" s="73"/>
      <c r="D5" s="73"/>
      <c r="E5" s="73"/>
    </row>
    <row r="6" spans="2:5" ht="31.95" customHeight="1" x14ac:dyDescent="0.3">
      <c r="B6" s="14" t="s">
        <v>30</v>
      </c>
      <c r="C6" s="15" t="s">
        <v>31</v>
      </c>
      <c r="E6" s="16" t="s">
        <v>32</v>
      </c>
    </row>
    <row r="7" spans="2:5" ht="31.95" customHeight="1" x14ac:dyDescent="0.3">
      <c r="B7" s="14" t="s">
        <v>33</v>
      </c>
      <c r="C7" s="17">
        <v>46296</v>
      </c>
      <c r="E7" s="16"/>
    </row>
    <row r="9" spans="2:5" ht="28.05" customHeight="1" x14ac:dyDescent="0.3">
      <c r="B9" s="89" t="s">
        <v>34</v>
      </c>
      <c r="C9" s="73"/>
      <c r="D9" s="73"/>
      <c r="E9" s="73"/>
    </row>
    <row r="10" spans="2:5" ht="46.05" customHeight="1" x14ac:dyDescent="0.3">
      <c r="B10" s="14" t="s">
        <v>35</v>
      </c>
      <c r="C10" s="18">
        <v>26</v>
      </c>
      <c r="E10" s="16" t="s">
        <v>36</v>
      </c>
    </row>
    <row r="11" spans="2:5" ht="31.95" customHeight="1" x14ac:dyDescent="0.3">
      <c r="B11" s="14" t="s">
        <v>37</v>
      </c>
      <c r="C11" s="19">
        <v>8</v>
      </c>
      <c r="E11" s="16" t="s">
        <v>38</v>
      </c>
    </row>
    <row r="13" spans="2:5" ht="28.05" customHeight="1" x14ac:dyDescent="0.3">
      <c r="B13" s="89" t="s">
        <v>39</v>
      </c>
      <c r="C13" s="73"/>
      <c r="D13" s="73"/>
      <c r="E13" s="73"/>
    </row>
    <row r="14" spans="2:5" ht="46.05" customHeight="1" x14ac:dyDescent="0.3">
      <c r="B14" s="14" t="s">
        <v>40</v>
      </c>
      <c r="C14" s="15" t="s">
        <v>41</v>
      </c>
      <c r="E14" s="16" t="s">
        <v>42</v>
      </c>
    </row>
    <row r="15" spans="2:5" ht="46.05" customHeight="1" x14ac:dyDescent="0.3">
      <c r="B15" s="14" t="s">
        <v>43</v>
      </c>
      <c r="C15" s="15" t="s">
        <v>41</v>
      </c>
      <c r="E15" s="16" t="s">
        <v>44</v>
      </c>
    </row>
    <row r="16" spans="2:5" ht="31.95" customHeight="1" x14ac:dyDescent="0.3">
      <c r="B16" s="14" t="s">
        <v>45</v>
      </c>
      <c r="C16" s="20">
        <v>2700</v>
      </c>
      <c r="E16" s="16" t="s">
        <v>46</v>
      </c>
    </row>
    <row r="17" spans="2:5" ht="31.95" customHeight="1" x14ac:dyDescent="0.3">
      <c r="B17" s="14" t="s">
        <v>47</v>
      </c>
      <c r="C17" s="20">
        <v>16700</v>
      </c>
      <c r="E17" s="16" t="s">
        <v>48</v>
      </c>
    </row>
    <row r="18" spans="2:5" ht="31.95" customHeight="1" x14ac:dyDescent="0.3">
      <c r="B18" s="14" t="s">
        <v>49</v>
      </c>
      <c r="C18" s="21">
        <v>0.11</v>
      </c>
      <c r="E18" s="16"/>
    </row>
    <row r="19" spans="2:5" ht="31.95" customHeight="1" x14ac:dyDescent="0.3">
      <c r="B19" s="14" t="s">
        <v>50</v>
      </c>
      <c r="C19" s="21">
        <v>0.1875</v>
      </c>
      <c r="E19" s="16" t="s">
        <v>51</v>
      </c>
    </row>
    <row r="20" spans="2:5" ht="31.95" customHeight="1" x14ac:dyDescent="0.3">
      <c r="B20" s="14" t="s">
        <v>52</v>
      </c>
      <c r="C20" s="20">
        <v>20000</v>
      </c>
      <c r="E20" s="16" t="s">
        <v>53</v>
      </c>
    </row>
    <row r="21" spans="2:5" ht="28.05" customHeight="1" x14ac:dyDescent="0.3">
      <c r="B21" s="89" t="s">
        <v>13</v>
      </c>
      <c r="C21" s="73"/>
      <c r="D21" s="73"/>
      <c r="E21" s="73"/>
    </row>
    <row r="22" spans="2:5" ht="46.05" customHeight="1" x14ac:dyDescent="0.3">
      <c r="B22" s="14" t="s">
        <v>54</v>
      </c>
      <c r="C22" s="22">
        <v>1.35</v>
      </c>
      <c r="E22" s="16" t="s">
        <v>55</v>
      </c>
    </row>
    <row r="23" spans="2:5" ht="46.05" customHeight="1" x14ac:dyDescent="0.3">
      <c r="B23" s="14" t="s">
        <v>56</v>
      </c>
      <c r="C23" s="22">
        <v>1.7</v>
      </c>
      <c r="E23" s="16" t="s">
        <v>57</v>
      </c>
    </row>
    <row r="24" spans="2:5" ht="31.95" customHeight="1" x14ac:dyDescent="0.3">
      <c r="B24" s="14" t="s">
        <v>58</v>
      </c>
      <c r="C24" s="22">
        <v>2</v>
      </c>
      <c r="E24" s="16" t="s">
        <v>59</v>
      </c>
    </row>
    <row r="26" spans="2:5" ht="28.05" customHeight="1" x14ac:dyDescent="0.3">
      <c r="B26" s="89" t="s">
        <v>60</v>
      </c>
      <c r="C26" s="73"/>
      <c r="D26" s="73"/>
      <c r="E26" s="73"/>
    </row>
    <row r="27" spans="2:5" ht="24" customHeight="1" x14ac:dyDescent="0.3">
      <c r="B27" s="23" t="s">
        <v>61</v>
      </c>
      <c r="C27" s="24">
        <f>MIN(5,MAX(1.35,OTDayIn))</f>
        <v>1.35</v>
      </c>
    </row>
    <row r="28" spans="2:5" ht="24" customHeight="1" x14ac:dyDescent="0.3">
      <c r="B28" s="23" t="s">
        <v>62</v>
      </c>
      <c r="C28" s="24">
        <f>MIN(5,MAX(1.7,OTNightIn))</f>
        <v>1.7</v>
      </c>
    </row>
    <row r="29" spans="2:5" ht="24" customHeight="1" x14ac:dyDescent="0.3">
      <c r="B29" s="23" t="s">
        <v>63</v>
      </c>
      <c r="C29" s="24">
        <f>MIN(5,MAX(2,OTRestIn))</f>
        <v>2</v>
      </c>
    </row>
    <row r="30" spans="2:5" ht="24" customHeight="1" x14ac:dyDescent="0.3">
      <c r="B30" s="23" t="s">
        <v>64</v>
      </c>
      <c r="C30" s="25" t="str">
        <f>CHOOSE(MONTH(PayMonth),"يناير","فبراير","مارس","أبريل","مايو","يونيو","يوليو","أغسطس","سبتمبر","أكتوبر","نوفمبر","ديسمبر")&amp;" "&amp;YEAR(PayMonth)</f>
        <v>أكتوبر 2026</v>
      </c>
    </row>
    <row r="32" spans="2:5" ht="40.049999999999997" customHeight="1" x14ac:dyDescent="0.3">
      <c r="B32" s="94" t="s">
        <v>65</v>
      </c>
      <c r="C32" s="73"/>
      <c r="D32" s="73"/>
      <c r="E32" s="73"/>
    </row>
    <row r="33" spans="2:5" ht="28.05" customHeight="1" x14ac:dyDescent="0.3">
      <c r="B33" s="90" t="s">
        <v>66</v>
      </c>
      <c r="C33" s="73"/>
      <c r="D33" s="73"/>
      <c r="E33" s="73"/>
    </row>
  </sheetData>
  <sheetProtection sheet="1" formatColumns="0" formatRows="0"/>
  <mergeCells count="9">
    <mergeCell ref="B3:E3"/>
    <mergeCell ref="B5:E5"/>
    <mergeCell ref="B2:E2"/>
    <mergeCell ref="B32:E32"/>
    <mergeCell ref="B26:E26"/>
    <mergeCell ref="B9:E9"/>
    <mergeCell ref="B13:E13"/>
    <mergeCell ref="B21:E21"/>
    <mergeCell ref="B33:E33"/>
  </mergeCells>
  <dataValidations count="2">
    <dataValidation type="list" sqref="C14 C15" xr:uid="{00000000-0002-0000-0100-000000000000}">
      <formula1>"نعم,لا"</formula1>
    </dataValidation>
    <dataValidation type="decimal" operator="greaterThan" showErrorMessage="1" errorTitle="رقم غلط" error="اكتب رقم أكبر من صفر." sqref="C10 C11 C16 C17 C18 C19 C22 C23 C24" xr:uid="{00000000-0002-0000-0100-000001000000}">
      <formula1>0</formula1>
    </dataValidation>
  </dataValidations>
  <hyperlinks>
    <hyperlink ref="B33" r:id="rId1" xr:uid="{00000000-0004-0000-0100-000000000000}"/>
  </hyperlinks>
  <pageMargins left="0.75" right="0.75" top="1" bottom="1" header="0.5" footer="0.5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7490"/>
    <pageSetUpPr fitToPage="1"/>
  </sheetPr>
  <dimension ref="A1:H105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6" customWidth="1"/>
    <col min="3" max="3" width="18" customWidth="1"/>
    <col min="4" max="4" width="15" customWidth="1"/>
    <col min="5" max="5" width="17" customWidth="1"/>
    <col min="6" max="6" width="13" customWidth="1"/>
    <col min="7" max="7" width="16" customWidth="1"/>
    <col min="8" max="8" width="15" customWidth="1"/>
  </cols>
  <sheetData>
    <row r="1" spans="1:8" ht="42" customHeight="1" x14ac:dyDescent="0.3">
      <c r="A1" s="92" t="s">
        <v>67</v>
      </c>
      <c r="B1" s="93"/>
      <c r="C1" s="93"/>
      <c r="D1" s="93"/>
      <c r="E1" s="93"/>
      <c r="F1" s="93"/>
      <c r="G1" s="93"/>
      <c r="H1" s="93"/>
    </row>
    <row r="2" spans="1:8" ht="22.05" customHeight="1" x14ac:dyDescent="0.3">
      <c r="A2" s="91" t="s">
        <v>68</v>
      </c>
      <c r="B2" s="73"/>
      <c r="C2" s="73"/>
      <c r="D2" s="73"/>
      <c r="E2" s="73"/>
      <c r="F2" s="73"/>
      <c r="G2" s="73"/>
      <c r="H2" s="73"/>
    </row>
    <row r="3" spans="1:8" ht="34.049999999999997" customHeight="1" x14ac:dyDescent="0.3">
      <c r="A3" s="94" t="s">
        <v>69</v>
      </c>
      <c r="B3" s="73"/>
      <c r="C3" s="73"/>
      <c r="D3" s="73"/>
      <c r="E3" s="73"/>
      <c r="F3" s="73"/>
      <c r="G3" s="73"/>
      <c r="H3" s="73"/>
    </row>
    <row r="5" spans="1:8" ht="40.049999999999997" customHeight="1" x14ac:dyDescent="0.3">
      <c r="A5" s="26" t="s">
        <v>70</v>
      </c>
      <c r="B5" s="26" t="s">
        <v>71</v>
      </c>
      <c r="C5" s="26" t="s">
        <v>72</v>
      </c>
      <c r="D5" s="26" t="s">
        <v>73</v>
      </c>
      <c r="E5" s="26" t="s">
        <v>74</v>
      </c>
      <c r="F5" s="26" t="s">
        <v>75</v>
      </c>
      <c r="G5" s="26" t="s">
        <v>76</v>
      </c>
      <c r="H5" s="26" t="s">
        <v>77</v>
      </c>
    </row>
    <row r="6" spans="1:8" ht="19.95" customHeight="1" x14ac:dyDescent="0.3">
      <c r="A6" s="27" t="s">
        <v>78</v>
      </c>
      <c r="B6" s="27" t="s">
        <v>79</v>
      </c>
      <c r="C6" s="27" t="s">
        <v>80</v>
      </c>
      <c r="D6" s="28">
        <v>9000</v>
      </c>
      <c r="E6" s="28">
        <v>2000</v>
      </c>
      <c r="F6" s="28"/>
      <c r="G6" s="28"/>
      <c r="H6" s="29">
        <f t="shared" ref="H6:H37" si="0">IF($B6="","",N(D6)+N(E6)+N(F6))</f>
        <v>11000</v>
      </c>
    </row>
    <row r="7" spans="1:8" ht="19.95" customHeight="1" x14ac:dyDescent="0.3">
      <c r="A7" s="27" t="s">
        <v>81</v>
      </c>
      <c r="B7" s="27" t="s">
        <v>82</v>
      </c>
      <c r="C7" s="27" t="s">
        <v>83</v>
      </c>
      <c r="D7" s="28">
        <v>15000</v>
      </c>
      <c r="E7" s="28">
        <v>5000</v>
      </c>
      <c r="F7" s="28"/>
      <c r="G7" s="28"/>
      <c r="H7" s="29">
        <f t="shared" si="0"/>
        <v>20000</v>
      </c>
    </row>
    <row r="8" spans="1:8" ht="19.95" customHeight="1" x14ac:dyDescent="0.3">
      <c r="A8" s="27" t="s">
        <v>84</v>
      </c>
      <c r="B8" s="27" t="s">
        <v>85</v>
      </c>
      <c r="C8" s="27" t="s">
        <v>86</v>
      </c>
      <c r="D8" s="28">
        <v>7000</v>
      </c>
      <c r="E8" s="28">
        <v>1000</v>
      </c>
      <c r="F8" s="28">
        <v>500</v>
      </c>
      <c r="G8" s="28"/>
      <c r="H8" s="29">
        <f t="shared" si="0"/>
        <v>8500</v>
      </c>
    </row>
    <row r="9" spans="1:8" ht="19.95" customHeight="1" x14ac:dyDescent="0.3">
      <c r="A9" s="27" t="s">
        <v>87</v>
      </c>
      <c r="B9" s="27" t="s">
        <v>88</v>
      </c>
      <c r="C9" s="27" t="s">
        <v>89</v>
      </c>
      <c r="D9" s="28">
        <v>7500</v>
      </c>
      <c r="E9" s="28">
        <v>500</v>
      </c>
      <c r="F9" s="28"/>
      <c r="G9" s="28"/>
      <c r="H9" s="29">
        <f t="shared" si="0"/>
        <v>8000</v>
      </c>
    </row>
    <row r="10" spans="1:8" ht="19.95" customHeight="1" x14ac:dyDescent="0.3">
      <c r="A10" s="27" t="s">
        <v>90</v>
      </c>
      <c r="B10" s="27" t="s">
        <v>91</v>
      </c>
      <c r="C10" s="27" t="s">
        <v>92</v>
      </c>
      <c r="D10" s="28">
        <v>6500</v>
      </c>
      <c r="E10" s="28">
        <v>1500</v>
      </c>
      <c r="F10" s="28"/>
      <c r="G10" s="28"/>
      <c r="H10" s="29">
        <f t="shared" si="0"/>
        <v>8000</v>
      </c>
    </row>
    <row r="11" spans="1:8" ht="19.95" customHeight="1" x14ac:dyDescent="0.3">
      <c r="A11" s="27" t="s">
        <v>93</v>
      </c>
      <c r="B11" s="27" t="s">
        <v>94</v>
      </c>
      <c r="C11" s="27" t="s">
        <v>95</v>
      </c>
      <c r="D11" s="28">
        <v>60000</v>
      </c>
      <c r="E11" s="28">
        <v>15000</v>
      </c>
      <c r="F11" s="28"/>
      <c r="G11" s="28"/>
      <c r="H11" s="29">
        <f t="shared" si="0"/>
        <v>75000</v>
      </c>
    </row>
    <row r="12" spans="1:8" ht="19.95" customHeight="1" x14ac:dyDescent="0.3">
      <c r="A12" s="27" t="s">
        <v>96</v>
      </c>
      <c r="B12" s="27" t="s">
        <v>97</v>
      </c>
      <c r="C12" s="27" t="s">
        <v>98</v>
      </c>
      <c r="D12" s="28">
        <v>40000</v>
      </c>
      <c r="E12" s="28">
        <v>10000</v>
      </c>
      <c r="F12" s="28"/>
      <c r="G12" s="28"/>
      <c r="H12" s="29">
        <f t="shared" si="0"/>
        <v>50000</v>
      </c>
    </row>
    <row r="13" spans="1:8" ht="19.95" customHeight="1" x14ac:dyDescent="0.3">
      <c r="A13" s="27"/>
      <c r="B13" s="27"/>
      <c r="C13" s="27"/>
      <c r="D13" s="28"/>
      <c r="E13" s="28"/>
      <c r="F13" s="28"/>
      <c r="G13" s="28"/>
      <c r="H13" s="29" t="str">
        <f t="shared" si="0"/>
        <v/>
      </c>
    </row>
    <row r="14" spans="1:8" ht="19.95" customHeight="1" x14ac:dyDescent="0.3">
      <c r="A14" s="27"/>
      <c r="B14" s="27"/>
      <c r="C14" s="27"/>
      <c r="D14" s="28"/>
      <c r="E14" s="28"/>
      <c r="F14" s="28"/>
      <c r="G14" s="28"/>
      <c r="H14" s="29" t="str">
        <f t="shared" si="0"/>
        <v/>
      </c>
    </row>
    <row r="15" spans="1:8" ht="19.95" customHeight="1" x14ac:dyDescent="0.3">
      <c r="A15" s="27"/>
      <c r="B15" s="27"/>
      <c r="C15" s="27"/>
      <c r="D15" s="28"/>
      <c r="E15" s="28"/>
      <c r="F15" s="28"/>
      <c r="G15" s="28"/>
      <c r="H15" s="29" t="str">
        <f t="shared" si="0"/>
        <v/>
      </c>
    </row>
    <row r="16" spans="1:8" ht="19.95" customHeight="1" x14ac:dyDescent="0.3">
      <c r="A16" s="27"/>
      <c r="B16" s="27"/>
      <c r="C16" s="27"/>
      <c r="D16" s="28"/>
      <c r="E16" s="28"/>
      <c r="F16" s="28"/>
      <c r="G16" s="28"/>
      <c r="H16" s="29" t="str">
        <f t="shared" si="0"/>
        <v/>
      </c>
    </row>
    <row r="17" spans="1:8" ht="19.95" customHeight="1" x14ac:dyDescent="0.3">
      <c r="A17" s="27"/>
      <c r="B17" s="27"/>
      <c r="C17" s="27"/>
      <c r="D17" s="28"/>
      <c r="E17" s="28"/>
      <c r="F17" s="28"/>
      <c r="G17" s="28"/>
      <c r="H17" s="29" t="str">
        <f t="shared" si="0"/>
        <v/>
      </c>
    </row>
    <row r="18" spans="1:8" ht="19.95" customHeight="1" x14ac:dyDescent="0.3">
      <c r="A18" s="27"/>
      <c r="B18" s="27"/>
      <c r="C18" s="27"/>
      <c r="D18" s="28"/>
      <c r="E18" s="28"/>
      <c r="F18" s="28"/>
      <c r="G18" s="28"/>
      <c r="H18" s="29" t="str">
        <f t="shared" si="0"/>
        <v/>
      </c>
    </row>
    <row r="19" spans="1:8" ht="19.95" customHeight="1" x14ac:dyDescent="0.3">
      <c r="A19" s="27"/>
      <c r="B19" s="27"/>
      <c r="C19" s="27"/>
      <c r="D19" s="28"/>
      <c r="E19" s="28"/>
      <c r="F19" s="28"/>
      <c r="G19" s="28"/>
      <c r="H19" s="29" t="str">
        <f t="shared" si="0"/>
        <v/>
      </c>
    </row>
    <row r="20" spans="1:8" ht="19.95" customHeight="1" x14ac:dyDescent="0.3">
      <c r="A20" s="27"/>
      <c r="B20" s="27"/>
      <c r="C20" s="27"/>
      <c r="D20" s="28"/>
      <c r="E20" s="28"/>
      <c r="F20" s="28"/>
      <c r="G20" s="28"/>
      <c r="H20" s="29" t="str">
        <f t="shared" si="0"/>
        <v/>
      </c>
    </row>
    <row r="21" spans="1:8" ht="19.95" customHeight="1" x14ac:dyDescent="0.3">
      <c r="A21" s="27"/>
      <c r="B21" s="27"/>
      <c r="C21" s="27"/>
      <c r="D21" s="28"/>
      <c r="E21" s="28"/>
      <c r="F21" s="28"/>
      <c r="G21" s="28"/>
      <c r="H21" s="29" t="str">
        <f t="shared" si="0"/>
        <v/>
      </c>
    </row>
    <row r="22" spans="1:8" ht="19.95" customHeight="1" x14ac:dyDescent="0.3">
      <c r="A22" s="27"/>
      <c r="B22" s="27"/>
      <c r="C22" s="27"/>
      <c r="D22" s="28"/>
      <c r="E22" s="28"/>
      <c r="F22" s="28"/>
      <c r="G22" s="28"/>
      <c r="H22" s="29" t="str">
        <f t="shared" si="0"/>
        <v/>
      </c>
    </row>
    <row r="23" spans="1:8" ht="19.95" customHeight="1" x14ac:dyDescent="0.3">
      <c r="A23" s="27"/>
      <c r="B23" s="27"/>
      <c r="C23" s="27"/>
      <c r="D23" s="28"/>
      <c r="E23" s="28"/>
      <c r="F23" s="28"/>
      <c r="G23" s="28"/>
      <c r="H23" s="29" t="str">
        <f t="shared" si="0"/>
        <v/>
      </c>
    </row>
    <row r="24" spans="1:8" ht="19.95" customHeight="1" x14ac:dyDescent="0.3">
      <c r="A24" s="27"/>
      <c r="B24" s="27"/>
      <c r="C24" s="27"/>
      <c r="D24" s="28"/>
      <c r="E24" s="28"/>
      <c r="F24" s="28"/>
      <c r="G24" s="28"/>
      <c r="H24" s="29" t="str">
        <f t="shared" si="0"/>
        <v/>
      </c>
    </row>
    <row r="25" spans="1:8" ht="19.95" customHeight="1" x14ac:dyDescent="0.3">
      <c r="A25" s="27"/>
      <c r="B25" s="27"/>
      <c r="C25" s="27"/>
      <c r="D25" s="28"/>
      <c r="E25" s="28"/>
      <c r="F25" s="28"/>
      <c r="G25" s="28"/>
      <c r="H25" s="29" t="str">
        <f t="shared" si="0"/>
        <v/>
      </c>
    </row>
    <row r="26" spans="1:8" ht="19.95" customHeight="1" x14ac:dyDescent="0.3">
      <c r="A26" s="27"/>
      <c r="B26" s="27"/>
      <c r="C26" s="27"/>
      <c r="D26" s="28"/>
      <c r="E26" s="28"/>
      <c r="F26" s="28"/>
      <c r="G26" s="28"/>
      <c r="H26" s="29" t="str">
        <f t="shared" si="0"/>
        <v/>
      </c>
    </row>
    <row r="27" spans="1:8" ht="19.95" customHeight="1" x14ac:dyDescent="0.3">
      <c r="A27" s="27"/>
      <c r="B27" s="27"/>
      <c r="C27" s="27"/>
      <c r="D27" s="28"/>
      <c r="E27" s="28"/>
      <c r="F27" s="28"/>
      <c r="G27" s="28"/>
      <c r="H27" s="29" t="str">
        <f t="shared" si="0"/>
        <v/>
      </c>
    </row>
    <row r="28" spans="1:8" ht="19.95" customHeight="1" x14ac:dyDescent="0.3">
      <c r="A28" s="27"/>
      <c r="B28" s="27"/>
      <c r="C28" s="27"/>
      <c r="D28" s="28"/>
      <c r="E28" s="28"/>
      <c r="F28" s="28"/>
      <c r="G28" s="28"/>
      <c r="H28" s="29" t="str">
        <f t="shared" si="0"/>
        <v/>
      </c>
    </row>
    <row r="29" spans="1:8" ht="19.95" customHeight="1" x14ac:dyDescent="0.3">
      <c r="A29" s="27"/>
      <c r="B29" s="27"/>
      <c r="C29" s="27"/>
      <c r="D29" s="28"/>
      <c r="E29" s="28"/>
      <c r="F29" s="28"/>
      <c r="G29" s="28"/>
      <c r="H29" s="29" t="str">
        <f t="shared" si="0"/>
        <v/>
      </c>
    </row>
    <row r="30" spans="1:8" ht="19.95" customHeight="1" x14ac:dyDescent="0.3">
      <c r="A30" s="27"/>
      <c r="B30" s="27"/>
      <c r="C30" s="27"/>
      <c r="D30" s="28"/>
      <c r="E30" s="28"/>
      <c r="F30" s="28"/>
      <c r="G30" s="28"/>
      <c r="H30" s="29" t="str">
        <f t="shared" si="0"/>
        <v/>
      </c>
    </row>
    <row r="31" spans="1:8" ht="19.95" customHeight="1" x14ac:dyDescent="0.3">
      <c r="A31" s="27"/>
      <c r="B31" s="27"/>
      <c r="C31" s="27"/>
      <c r="D31" s="28"/>
      <c r="E31" s="28"/>
      <c r="F31" s="28"/>
      <c r="G31" s="28"/>
      <c r="H31" s="29" t="str">
        <f t="shared" si="0"/>
        <v/>
      </c>
    </row>
    <row r="32" spans="1:8" ht="19.95" customHeight="1" x14ac:dyDescent="0.3">
      <c r="A32" s="27"/>
      <c r="B32" s="27"/>
      <c r="C32" s="27"/>
      <c r="D32" s="28"/>
      <c r="E32" s="28"/>
      <c r="F32" s="28"/>
      <c r="G32" s="28"/>
      <c r="H32" s="29" t="str">
        <f t="shared" si="0"/>
        <v/>
      </c>
    </row>
    <row r="33" spans="1:8" ht="19.95" customHeight="1" x14ac:dyDescent="0.3">
      <c r="A33" s="27"/>
      <c r="B33" s="27"/>
      <c r="C33" s="27"/>
      <c r="D33" s="28"/>
      <c r="E33" s="28"/>
      <c r="F33" s="28"/>
      <c r="G33" s="28"/>
      <c r="H33" s="29" t="str">
        <f t="shared" si="0"/>
        <v/>
      </c>
    </row>
    <row r="34" spans="1:8" ht="19.95" customHeight="1" x14ac:dyDescent="0.3">
      <c r="A34" s="27"/>
      <c r="B34" s="27"/>
      <c r="C34" s="27"/>
      <c r="D34" s="28"/>
      <c r="E34" s="28"/>
      <c r="F34" s="28"/>
      <c r="G34" s="28"/>
      <c r="H34" s="29" t="str">
        <f t="shared" si="0"/>
        <v/>
      </c>
    </row>
    <row r="35" spans="1:8" ht="19.95" customHeight="1" x14ac:dyDescent="0.3">
      <c r="A35" s="27"/>
      <c r="B35" s="27"/>
      <c r="C35" s="27"/>
      <c r="D35" s="28"/>
      <c r="E35" s="28"/>
      <c r="F35" s="28"/>
      <c r="G35" s="28"/>
      <c r="H35" s="29" t="str">
        <f t="shared" si="0"/>
        <v/>
      </c>
    </row>
    <row r="36" spans="1:8" ht="19.95" customHeight="1" x14ac:dyDescent="0.3">
      <c r="A36" s="27"/>
      <c r="B36" s="27"/>
      <c r="C36" s="27"/>
      <c r="D36" s="28"/>
      <c r="E36" s="28"/>
      <c r="F36" s="28"/>
      <c r="G36" s="28"/>
      <c r="H36" s="29" t="str">
        <f t="shared" si="0"/>
        <v/>
      </c>
    </row>
    <row r="37" spans="1:8" ht="19.95" customHeight="1" x14ac:dyDescent="0.3">
      <c r="A37" s="27"/>
      <c r="B37" s="27"/>
      <c r="C37" s="27"/>
      <c r="D37" s="28"/>
      <c r="E37" s="28"/>
      <c r="F37" s="28"/>
      <c r="G37" s="28"/>
      <c r="H37" s="29" t="str">
        <f t="shared" si="0"/>
        <v/>
      </c>
    </row>
    <row r="38" spans="1:8" ht="19.95" customHeight="1" x14ac:dyDescent="0.3">
      <c r="A38" s="27"/>
      <c r="B38" s="27"/>
      <c r="C38" s="27"/>
      <c r="D38" s="28"/>
      <c r="E38" s="28"/>
      <c r="F38" s="28"/>
      <c r="G38" s="28"/>
      <c r="H38" s="29" t="str">
        <f t="shared" ref="H38:H69" si="1">IF($B38="","",N(D38)+N(E38)+N(F38))</f>
        <v/>
      </c>
    </row>
    <row r="39" spans="1:8" ht="19.95" customHeight="1" x14ac:dyDescent="0.3">
      <c r="A39" s="27"/>
      <c r="B39" s="27"/>
      <c r="C39" s="27"/>
      <c r="D39" s="28"/>
      <c r="E39" s="28"/>
      <c r="F39" s="28"/>
      <c r="G39" s="28"/>
      <c r="H39" s="29" t="str">
        <f t="shared" si="1"/>
        <v/>
      </c>
    </row>
    <row r="40" spans="1:8" ht="19.95" customHeight="1" x14ac:dyDescent="0.3">
      <c r="A40" s="27"/>
      <c r="B40" s="27"/>
      <c r="C40" s="27"/>
      <c r="D40" s="28"/>
      <c r="E40" s="28"/>
      <c r="F40" s="28"/>
      <c r="G40" s="28"/>
      <c r="H40" s="29" t="str">
        <f t="shared" si="1"/>
        <v/>
      </c>
    </row>
    <row r="41" spans="1:8" ht="19.95" customHeight="1" x14ac:dyDescent="0.3">
      <c r="A41" s="27"/>
      <c r="B41" s="27"/>
      <c r="C41" s="27"/>
      <c r="D41" s="28"/>
      <c r="E41" s="28"/>
      <c r="F41" s="28"/>
      <c r="G41" s="28"/>
      <c r="H41" s="29" t="str">
        <f t="shared" si="1"/>
        <v/>
      </c>
    </row>
    <row r="42" spans="1:8" ht="19.95" customHeight="1" x14ac:dyDescent="0.3">
      <c r="A42" s="27"/>
      <c r="B42" s="27"/>
      <c r="C42" s="27"/>
      <c r="D42" s="28"/>
      <c r="E42" s="28"/>
      <c r="F42" s="28"/>
      <c r="G42" s="28"/>
      <c r="H42" s="29" t="str">
        <f t="shared" si="1"/>
        <v/>
      </c>
    </row>
    <row r="43" spans="1:8" ht="19.95" customHeight="1" x14ac:dyDescent="0.3">
      <c r="A43" s="27"/>
      <c r="B43" s="27"/>
      <c r="C43" s="27"/>
      <c r="D43" s="28"/>
      <c r="E43" s="28"/>
      <c r="F43" s="28"/>
      <c r="G43" s="28"/>
      <c r="H43" s="29" t="str">
        <f t="shared" si="1"/>
        <v/>
      </c>
    </row>
    <row r="44" spans="1:8" ht="19.95" customHeight="1" x14ac:dyDescent="0.3">
      <c r="A44" s="27"/>
      <c r="B44" s="27"/>
      <c r="C44" s="27"/>
      <c r="D44" s="28"/>
      <c r="E44" s="28"/>
      <c r="F44" s="28"/>
      <c r="G44" s="28"/>
      <c r="H44" s="29" t="str">
        <f t="shared" si="1"/>
        <v/>
      </c>
    </row>
    <row r="45" spans="1:8" ht="19.95" customHeight="1" x14ac:dyDescent="0.3">
      <c r="A45" s="27"/>
      <c r="B45" s="27"/>
      <c r="C45" s="27"/>
      <c r="D45" s="28"/>
      <c r="E45" s="28"/>
      <c r="F45" s="28"/>
      <c r="G45" s="28"/>
      <c r="H45" s="29" t="str">
        <f t="shared" si="1"/>
        <v/>
      </c>
    </row>
    <row r="46" spans="1:8" ht="19.95" customHeight="1" x14ac:dyDescent="0.3">
      <c r="A46" s="27"/>
      <c r="B46" s="27"/>
      <c r="C46" s="27"/>
      <c r="D46" s="28"/>
      <c r="E46" s="28"/>
      <c r="F46" s="28"/>
      <c r="G46" s="28"/>
      <c r="H46" s="29" t="str">
        <f t="shared" si="1"/>
        <v/>
      </c>
    </row>
    <row r="47" spans="1:8" ht="19.95" customHeight="1" x14ac:dyDescent="0.3">
      <c r="A47" s="27"/>
      <c r="B47" s="27"/>
      <c r="C47" s="27"/>
      <c r="D47" s="28"/>
      <c r="E47" s="28"/>
      <c r="F47" s="28"/>
      <c r="G47" s="28"/>
      <c r="H47" s="29" t="str">
        <f t="shared" si="1"/>
        <v/>
      </c>
    </row>
    <row r="48" spans="1:8" ht="19.95" customHeight="1" x14ac:dyDescent="0.3">
      <c r="A48" s="27"/>
      <c r="B48" s="27"/>
      <c r="C48" s="27"/>
      <c r="D48" s="28"/>
      <c r="E48" s="28"/>
      <c r="F48" s="28"/>
      <c r="G48" s="28"/>
      <c r="H48" s="29" t="str">
        <f t="shared" si="1"/>
        <v/>
      </c>
    </row>
    <row r="49" spans="1:8" ht="19.95" customHeight="1" x14ac:dyDescent="0.3">
      <c r="A49" s="27"/>
      <c r="B49" s="27"/>
      <c r="C49" s="27"/>
      <c r="D49" s="28"/>
      <c r="E49" s="28"/>
      <c r="F49" s="28"/>
      <c r="G49" s="28"/>
      <c r="H49" s="29" t="str">
        <f t="shared" si="1"/>
        <v/>
      </c>
    </row>
    <row r="50" spans="1:8" ht="19.95" customHeight="1" x14ac:dyDescent="0.3">
      <c r="A50" s="27"/>
      <c r="B50" s="27"/>
      <c r="C50" s="27"/>
      <c r="D50" s="28"/>
      <c r="E50" s="28"/>
      <c r="F50" s="28"/>
      <c r="G50" s="28"/>
      <c r="H50" s="29" t="str">
        <f t="shared" si="1"/>
        <v/>
      </c>
    </row>
    <row r="51" spans="1:8" ht="19.95" customHeight="1" x14ac:dyDescent="0.3">
      <c r="A51" s="27"/>
      <c r="B51" s="27"/>
      <c r="C51" s="27"/>
      <c r="D51" s="28"/>
      <c r="E51" s="28"/>
      <c r="F51" s="28"/>
      <c r="G51" s="28"/>
      <c r="H51" s="29" t="str">
        <f t="shared" si="1"/>
        <v/>
      </c>
    </row>
    <row r="52" spans="1:8" ht="19.95" customHeight="1" x14ac:dyDescent="0.3">
      <c r="A52" s="27"/>
      <c r="B52" s="27"/>
      <c r="C52" s="27"/>
      <c r="D52" s="28"/>
      <c r="E52" s="28"/>
      <c r="F52" s="28"/>
      <c r="G52" s="28"/>
      <c r="H52" s="29" t="str">
        <f t="shared" si="1"/>
        <v/>
      </c>
    </row>
    <row r="53" spans="1:8" ht="19.95" customHeight="1" x14ac:dyDescent="0.3">
      <c r="A53" s="27"/>
      <c r="B53" s="27"/>
      <c r="C53" s="27"/>
      <c r="D53" s="28"/>
      <c r="E53" s="28"/>
      <c r="F53" s="28"/>
      <c r="G53" s="28"/>
      <c r="H53" s="29" t="str">
        <f t="shared" si="1"/>
        <v/>
      </c>
    </row>
    <row r="54" spans="1:8" ht="19.95" customHeight="1" x14ac:dyDescent="0.3">
      <c r="A54" s="27"/>
      <c r="B54" s="27"/>
      <c r="C54" s="27"/>
      <c r="D54" s="28"/>
      <c r="E54" s="28"/>
      <c r="F54" s="28"/>
      <c r="G54" s="28"/>
      <c r="H54" s="29" t="str">
        <f t="shared" si="1"/>
        <v/>
      </c>
    </row>
    <row r="55" spans="1:8" ht="19.95" customHeight="1" x14ac:dyDescent="0.3">
      <c r="A55" s="27"/>
      <c r="B55" s="27"/>
      <c r="C55" s="27"/>
      <c r="D55" s="28"/>
      <c r="E55" s="28"/>
      <c r="F55" s="28"/>
      <c r="G55" s="28"/>
      <c r="H55" s="29" t="str">
        <f t="shared" si="1"/>
        <v/>
      </c>
    </row>
    <row r="56" spans="1:8" ht="19.95" customHeight="1" x14ac:dyDescent="0.3">
      <c r="A56" s="27"/>
      <c r="B56" s="27"/>
      <c r="C56" s="27"/>
      <c r="D56" s="28"/>
      <c r="E56" s="28"/>
      <c r="F56" s="28"/>
      <c r="G56" s="28"/>
      <c r="H56" s="29" t="str">
        <f t="shared" si="1"/>
        <v/>
      </c>
    </row>
    <row r="57" spans="1:8" ht="19.95" customHeight="1" x14ac:dyDescent="0.3">
      <c r="A57" s="27"/>
      <c r="B57" s="27"/>
      <c r="C57" s="27"/>
      <c r="D57" s="28"/>
      <c r="E57" s="28"/>
      <c r="F57" s="28"/>
      <c r="G57" s="28"/>
      <c r="H57" s="29" t="str">
        <f t="shared" si="1"/>
        <v/>
      </c>
    </row>
    <row r="58" spans="1:8" ht="19.95" customHeight="1" x14ac:dyDescent="0.3">
      <c r="A58" s="27"/>
      <c r="B58" s="27"/>
      <c r="C58" s="27"/>
      <c r="D58" s="28"/>
      <c r="E58" s="28"/>
      <c r="F58" s="28"/>
      <c r="G58" s="28"/>
      <c r="H58" s="29" t="str">
        <f t="shared" si="1"/>
        <v/>
      </c>
    </row>
    <row r="59" spans="1:8" ht="19.95" customHeight="1" x14ac:dyDescent="0.3">
      <c r="A59" s="27"/>
      <c r="B59" s="27"/>
      <c r="C59" s="27"/>
      <c r="D59" s="28"/>
      <c r="E59" s="28"/>
      <c r="F59" s="28"/>
      <c r="G59" s="28"/>
      <c r="H59" s="29" t="str">
        <f t="shared" si="1"/>
        <v/>
      </c>
    </row>
    <row r="60" spans="1:8" ht="19.95" customHeight="1" x14ac:dyDescent="0.3">
      <c r="A60" s="27"/>
      <c r="B60" s="27"/>
      <c r="C60" s="27"/>
      <c r="D60" s="28"/>
      <c r="E60" s="28"/>
      <c r="F60" s="28"/>
      <c r="G60" s="28"/>
      <c r="H60" s="29" t="str">
        <f t="shared" si="1"/>
        <v/>
      </c>
    </row>
    <row r="61" spans="1:8" ht="19.95" customHeight="1" x14ac:dyDescent="0.3">
      <c r="A61" s="27"/>
      <c r="B61" s="27"/>
      <c r="C61" s="27"/>
      <c r="D61" s="28"/>
      <c r="E61" s="28"/>
      <c r="F61" s="28"/>
      <c r="G61" s="28"/>
      <c r="H61" s="29" t="str">
        <f t="shared" si="1"/>
        <v/>
      </c>
    </row>
    <row r="62" spans="1:8" ht="19.95" customHeight="1" x14ac:dyDescent="0.3">
      <c r="A62" s="27"/>
      <c r="B62" s="27"/>
      <c r="C62" s="27"/>
      <c r="D62" s="28"/>
      <c r="E62" s="28"/>
      <c r="F62" s="28"/>
      <c r="G62" s="28"/>
      <c r="H62" s="29" t="str">
        <f t="shared" si="1"/>
        <v/>
      </c>
    </row>
    <row r="63" spans="1:8" ht="19.95" customHeight="1" x14ac:dyDescent="0.3">
      <c r="A63" s="27"/>
      <c r="B63" s="27"/>
      <c r="C63" s="27"/>
      <c r="D63" s="28"/>
      <c r="E63" s="28"/>
      <c r="F63" s="28"/>
      <c r="G63" s="28"/>
      <c r="H63" s="29" t="str">
        <f t="shared" si="1"/>
        <v/>
      </c>
    </row>
    <row r="64" spans="1:8" ht="19.95" customHeight="1" x14ac:dyDescent="0.3">
      <c r="A64" s="27"/>
      <c r="B64" s="27"/>
      <c r="C64" s="27"/>
      <c r="D64" s="28"/>
      <c r="E64" s="28"/>
      <c r="F64" s="28"/>
      <c r="G64" s="28"/>
      <c r="H64" s="29" t="str">
        <f t="shared" si="1"/>
        <v/>
      </c>
    </row>
    <row r="65" spans="1:8" ht="19.95" customHeight="1" x14ac:dyDescent="0.3">
      <c r="A65" s="27"/>
      <c r="B65" s="27"/>
      <c r="C65" s="27"/>
      <c r="D65" s="28"/>
      <c r="E65" s="28"/>
      <c r="F65" s="28"/>
      <c r="G65" s="28"/>
      <c r="H65" s="29" t="str">
        <f t="shared" si="1"/>
        <v/>
      </c>
    </row>
    <row r="66" spans="1:8" ht="19.95" customHeight="1" x14ac:dyDescent="0.3">
      <c r="A66" s="27"/>
      <c r="B66" s="27"/>
      <c r="C66" s="27"/>
      <c r="D66" s="28"/>
      <c r="E66" s="28"/>
      <c r="F66" s="28"/>
      <c r="G66" s="28"/>
      <c r="H66" s="29" t="str">
        <f t="shared" si="1"/>
        <v/>
      </c>
    </row>
    <row r="67" spans="1:8" ht="19.95" customHeight="1" x14ac:dyDescent="0.3">
      <c r="A67" s="27"/>
      <c r="B67" s="27"/>
      <c r="C67" s="27"/>
      <c r="D67" s="28"/>
      <c r="E67" s="28"/>
      <c r="F67" s="28"/>
      <c r="G67" s="28"/>
      <c r="H67" s="29" t="str">
        <f t="shared" si="1"/>
        <v/>
      </c>
    </row>
    <row r="68" spans="1:8" ht="19.95" customHeight="1" x14ac:dyDescent="0.3">
      <c r="A68" s="27"/>
      <c r="B68" s="27"/>
      <c r="C68" s="27"/>
      <c r="D68" s="28"/>
      <c r="E68" s="28"/>
      <c r="F68" s="28"/>
      <c r="G68" s="28"/>
      <c r="H68" s="29" t="str">
        <f t="shared" si="1"/>
        <v/>
      </c>
    </row>
    <row r="69" spans="1:8" ht="19.95" customHeight="1" x14ac:dyDescent="0.3">
      <c r="A69" s="27"/>
      <c r="B69" s="27"/>
      <c r="C69" s="27"/>
      <c r="D69" s="28"/>
      <c r="E69" s="28"/>
      <c r="F69" s="28"/>
      <c r="G69" s="28"/>
      <c r="H69" s="29" t="str">
        <f t="shared" si="1"/>
        <v/>
      </c>
    </row>
    <row r="70" spans="1:8" ht="19.95" customHeight="1" x14ac:dyDescent="0.3">
      <c r="A70" s="27"/>
      <c r="B70" s="27"/>
      <c r="C70" s="27"/>
      <c r="D70" s="28"/>
      <c r="E70" s="28"/>
      <c r="F70" s="28"/>
      <c r="G70" s="28"/>
      <c r="H70" s="29" t="str">
        <f t="shared" ref="H70:H105" si="2">IF($B70="","",N(D70)+N(E70)+N(F70))</f>
        <v/>
      </c>
    </row>
    <row r="71" spans="1:8" ht="19.95" customHeight="1" x14ac:dyDescent="0.3">
      <c r="A71" s="27"/>
      <c r="B71" s="27"/>
      <c r="C71" s="27"/>
      <c r="D71" s="28"/>
      <c r="E71" s="28"/>
      <c r="F71" s="28"/>
      <c r="G71" s="28"/>
      <c r="H71" s="29" t="str">
        <f t="shared" si="2"/>
        <v/>
      </c>
    </row>
    <row r="72" spans="1:8" ht="19.95" customHeight="1" x14ac:dyDescent="0.3">
      <c r="A72" s="27"/>
      <c r="B72" s="27"/>
      <c r="C72" s="27"/>
      <c r="D72" s="28"/>
      <c r="E72" s="28"/>
      <c r="F72" s="28"/>
      <c r="G72" s="28"/>
      <c r="H72" s="29" t="str">
        <f t="shared" si="2"/>
        <v/>
      </c>
    </row>
    <row r="73" spans="1:8" ht="19.95" customHeight="1" x14ac:dyDescent="0.3">
      <c r="A73" s="27"/>
      <c r="B73" s="27"/>
      <c r="C73" s="27"/>
      <c r="D73" s="28"/>
      <c r="E73" s="28"/>
      <c r="F73" s="28"/>
      <c r="G73" s="28"/>
      <c r="H73" s="29" t="str">
        <f t="shared" si="2"/>
        <v/>
      </c>
    </row>
    <row r="74" spans="1:8" ht="19.95" customHeight="1" x14ac:dyDescent="0.3">
      <c r="A74" s="27"/>
      <c r="B74" s="27"/>
      <c r="C74" s="27"/>
      <c r="D74" s="28"/>
      <c r="E74" s="28"/>
      <c r="F74" s="28"/>
      <c r="G74" s="28"/>
      <c r="H74" s="29" t="str">
        <f t="shared" si="2"/>
        <v/>
      </c>
    </row>
    <row r="75" spans="1:8" ht="19.95" customHeight="1" x14ac:dyDescent="0.3">
      <c r="A75" s="27"/>
      <c r="B75" s="27"/>
      <c r="C75" s="27"/>
      <c r="D75" s="28"/>
      <c r="E75" s="28"/>
      <c r="F75" s="28"/>
      <c r="G75" s="28"/>
      <c r="H75" s="29" t="str">
        <f t="shared" si="2"/>
        <v/>
      </c>
    </row>
    <row r="76" spans="1:8" ht="19.95" customHeight="1" x14ac:dyDescent="0.3">
      <c r="A76" s="27"/>
      <c r="B76" s="27"/>
      <c r="C76" s="27"/>
      <c r="D76" s="28"/>
      <c r="E76" s="28"/>
      <c r="F76" s="28"/>
      <c r="G76" s="28"/>
      <c r="H76" s="29" t="str">
        <f t="shared" si="2"/>
        <v/>
      </c>
    </row>
    <row r="77" spans="1:8" ht="19.95" customHeight="1" x14ac:dyDescent="0.3">
      <c r="A77" s="27"/>
      <c r="B77" s="27"/>
      <c r="C77" s="27"/>
      <c r="D77" s="28"/>
      <c r="E77" s="28"/>
      <c r="F77" s="28"/>
      <c r="G77" s="28"/>
      <c r="H77" s="29" t="str">
        <f t="shared" si="2"/>
        <v/>
      </c>
    </row>
    <row r="78" spans="1:8" ht="19.95" customHeight="1" x14ac:dyDescent="0.3">
      <c r="A78" s="27"/>
      <c r="B78" s="27"/>
      <c r="C78" s="27"/>
      <c r="D78" s="28"/>
      <c r="E78" s="28"/>
      <c r="F78" s="28"/>
      <c r="G78" s="28"/>
      <c r="H78" s="29" t="str">
        <f t="shared" si="2"/>
        <v/>
      </c>
    </row>
    <row r="79" spans="1:8" ht="19.95" customHeight="1" x14ac:dyDescent="0.3">
      <c r="A79" s="27"/>
      <c r="B79" s="27"/>
      <c r="C79" s="27"/>
      <c r="D79" s="28"/>
      <c r="E79" s="28"/>
      <c r="F79" s="28"/>
      <c r="G79" s="28"/>
      <c r="H79" s="29" t="str">
        <f t="shared" si="2"/>
        <v/>
      </c>
    </row>
    <row r="80" spans="1:8" ht="19.95" customHeight="1" x14ac:dyDescent="0.3">
      <c r="A80" s="27"/>
      <c r="B80" s="27"/>
      <c r="C80" s="27"/>
      <c r="D80" s="28"/>
      <c r="E80" s="28"/>
      <c r="F80" s="28"/>
      <c r="G80" s="28"/>
      <c r="H80" s="29" t="str">
        <f t="shared" si="2"/>
        <v/>
      </c>
    </row>
    <row r="81" spans="1:8" ht="19.95" customHeight="1" x14ac:dyDescent="0.3">
      <c r="A81" s="27"/>
      <c r="B81" s="27"/>
      <c r="C81" s="27"/>
      <c r="D81" s="28"/>
      <c r="E81" s="28"/>
      <c r="F81" s="28"/>
      <c r="G81" s="28"/>
      <c r="H81" s="29" t="str">
        <f t="shared" si="2"/>
        <v/>
      </c>
    </row>
    <row r="82" spans="1:8" ht="19.95" customHeight="1" x14ac:dyDescent="0.3">
      <c r="A82" s="27"/>
      <c r="B82" s="27"/>
      <c r="C82" s="27"/>
      <c r="D82" s="28"/>
      <c r="E82" s="28"/>
      <c r="F82" s="28"/>
      <c r="G82" s="28"/>
      <c r="H82" s="29" t="str">
        <f t="shared" si="2"/>
        <v/>
      </c>
    </row>
    <row r="83" spans="1:8" ht="19.95" customHeight="1" x14ac:dyDescent="0.3">
      <c r="A83" s="27"/>
      <c r="B83" s="27"/>
      <c r="C83" s="27"/>
      <c r="D83" s="28"/>
      <c r="E83" s="28"/>
      <c r="F83" s="28"/>
      <c r="G83" s="28"/>
      <c r="H83" s="29" t="str">
        <f t="shared" si="2"/>
        <v/>
      </c>
    </row>
    <row r="84" spans="1:8" ht="19.95" customHeight="1" x14ac:dyDescent="0.3">
      <c r="A84" s="27"/>
      <c r="B84" s="27"/>
      <c r="C84" s="27"/>
      <c r="D84" s="28"/>
      <c r="E84" s="28"/>
      <c r="F84" s="28"/>
      <c r="G84" s="28"/>
      <c r="H84" s="29" t="str">
        <f t="shared" si="2"/>
        <v/>
      </c>
    </row>
    <row r="85" spans="1:8" ht="19.95" customHeight="1" x14ac:dyDescent="0.3">
      <c r="A85" s="27"/>
      <c r="B85" s="27"/>
      <c r="C85" s="27"/>
      <c r="D85" s="28"/>
      <c r="E85" s="28"/>
      <c r="F85" s="28"/>
      <c r="G85" s="28"/>
      <c r="H85" s="29" t="str">
        <f t="shared" si="2"/>
        <v/>
      </c>
    </row>
    <row r="86" spans="1:8" ht="19.95" customHeight="1" x14ac:dyDescent="0.3">
      <c r="A86" s="27"/>
      <c r="B86" s="27"/>
      <c r="C86" s="27"/>
      <c r="D86" s="28"/>
      <c r="E86" s="28"/>
      <c r="F86" s="28"/>
      <c r="G86" s="28"/>
      <c r="H86" s="29" t="str">
        <f t="shared" si="2"/>
        <v/>
      </c>
    </row>
    <row r="87" spans="1:8" ht="19.95" customHeight="1" x14ac:dyDescent="0.3">
      <c r="A87" s="27"/>
      <c r="B87" s="27"/>
      <c r="C87" s="27"/>
      <c r="D87" s="28"/>
      <c r="E87" s="28"/>
      <c r="F87" s="28"/>
      <c r="G87" s="28"/>
      <c r="H87" s="29" t="str">
        <f t="shared" si="2"/>
        <v/>
      </c>
    </row>
    <row r="88" spans="1:8" ht="19.95" customHeight="1" x14ac:dyDescent="0.3">
      <c r="A88" s="27"/>
      <c r="B88" s="27"/>
      <c r="C88" s="27"/>
      <c r="D88" s="28"/>
      <c r="E88" s="28"/>
      <c r="F88" s="28"/>
      <c r="G88" s="28"/>
      <c r="H88" s="29" t="str">
        <f t="shared" si="2"/>
        <v/>
      </c>
    </row>
    <row r="89" spans="1:8" ht="19.95" customHeight="1" x14ac:dyDescent="0.3">
      <c r="A89" s="27"/>
      <c r="B89" s="27"/>
      <c r="C89" s="27"/>
      <c r="D89" s="28"/>
      <c r="E89" s="28"/>
      <c r="F89" s="28"/>
      <c r="G89" s="28"/>
      <c r="H89" s="29" t="str">
        <f t="shared" si="2"/>
        <v/>
      </c>
    </row>
    <row r="90" spans="1:8" ht="19.95" customHeight="1" x14ac:dyDescent="0.3">
      <c r="A90" s="27"/>
      <c r="B90" s="27"/>
      <c r="C90" s="27"/>
      <c r="D90" s="28"/>
      <c r="E90" s="28"/>
      <c r="F90" s="28"/>
      <c r="G90" s="28"/>
      <c r="H90" s="29" t="str">
        <f t="shared" si="2"/>
        <v/>
      </c>
    </row>
    <row r="91" spans="1:8" ht="19.95" customHeight="1" x14ac:dyDescent="0.3">
      <c r="A91" s="27"/>
      <c r="B91" s="27"/>
      <c r="C91" s="27"/>
      <c r="D91" s="28"/>
      <c r="E91" s="28"/>
      <c r="F91" s="28"/>
      <c r="G91" s="28"/>
      <c r="H91" s="29" t="str">
        <f t="shared" si="2"/>
        <v/>
      </c>
    </row>
    <row r="92" spans="1:8" ht="19.95" customHeight="1" x14ac:dyDescent="0.3">
      <c r="A92" s="27"/>
      <c r="B92" s="27"/>
      <c r="C92" s="27"/>
      <c r="D92" s="28"/>
      <c r="E92" s="28"/>
      <c r="F92" s="28"/>
      <c r="G92" s="28"/>
      <c r="H92" s="29" t="str">
        <f t="shared" si="2"/>
        <v/>
      </c>
    </row>
    <row r="93" spans="1:8" ht="19.95" customHeight="1" x14ac:dyDescent="0.3">
      <c r="A93" s="27"/>
      <c r="B93" s="27"/>
      <c r="C93" s="27"/>
      <c r="D93" s="28"/>
      <c r="E93" s="28"/>
      <c r="F93" s="28"/>
      <c r="G93" s="28"/>
      <c r="H93" s="29" t="str">
        <f t="shared" si="2"/>
        <v/>
      </c>
    </row>
    <row r="94" spans="1:8" ht="19.95" customHeight="1" x14ac:dyDescent="0.3">
      <c r="A94" s="27"/>
      <c r="B94" s="27"/>
      <c r="C94" s="27"/>
      <c r="D94" s="28"/>
      <c r="E94" s="28"/>
      <c r="F94" s="28"/>
      <c r="G94" s="28"/>
      <c r="H94" s="29" t="str">
        <f t="shared" si="2"/>
        <v/>
      </c>
    </row>
    <row r="95" spans="1:8" ht="19.95" customHeight="1" x14ac:dyDescent="0.3">
      <c r="A95" s="27"/>
      <c r="B95" s="27"/>
      <c r="C95" s="27"/>
      <c r="D95" s="28"/>
      <c r="E95" s="28"/>
      <c r="F95" s="28"/>
      <c r="G95" s="28"/>
      <c r="H95" s="29" t="str">
        <f t="shared" si="2"/>
        <v/>
      </c>
    </row>
    <row r="96" spans="1:8" ht="19.95" customHeight="1" x14ac:dyDescent="0.3">
      <c r="A96" s="27"/>
      <c r="B96" s="27"/>
      <c r="C96" s="27"/>
      <c r="D96" s="28"/>
      <c r="E96" s="28"/>
      <c r="F96" s="28"/>
      <c r="G96" s="28"/>
      <c r="H96" s="29" t="str">
        <f t="shared" si="2"/>
        <v/>
      </c>
    </row>
    <row r="97" spans="1:8" ht="19.95" customHeight="1" x14ac:dyDescent="0.3">
      <c r="A97" s="27"/>
      <c r="B97" s="27"/>
      <c r="C97" s="27"/>
      <c r="D97" s="28"/>
      <c r="E97" s="28"/>
      <c r="F97" s="28"/>
      <c r="G97" s="28"/>
      <c r="H97" s="29" t="str">
        <f t="shared" si="2"/>
        <v/>
      </c>
    </row>
    <row r="98" spans="1:8" ht="19.95" customHeight="1" x14ac:dyDescent="0.3">
      <c r="A98" s="27"/>
      <c r="B98" s="27"/>
      <c r="C98" s="27"/>
      <c r="D98" s="28"/>
      <c r="E98" s="28"/>
      <c r="F98" s="28"/>
      <c r="G98" s="28"/>
      <c r="H98" s="29" t="str">
        <f t="shared" si="2"/>
        <v/>
      </c>
    </row>
    <row r="99" spans="1:8" ht="19.95" customHeight="1" x14ac:dyDescent="0.3">
      <c r="A99" s="27"/>
      <c r="B99" s="27"/>
      <c r="C99" s="27"/>
      <c r="D99" s="28"/>
      <c r="E99" s="28"/>
      <c r="F99" s="28"/>
      <c r="G99" s="28"/>
      <c r="H99" s="29" t="str">
        <f t="shared" si="2"/>
        <v/>
      </c>
    </row>
    <row r="100" spans="1:8" ht="19.95" customHeight="1" x14ac:dyDescent="0.3">
      <c r="A100" s="27"/>
      <c r="B100" s="27"/>
      <c r="C100" s="27"/>
      <c r="D100" s="28"/>
      <c r="E100" s="28"/>
      <c r="F100" s="28"/>
      <c r="G100" s="28"/>
      <c r="H100" s="29" t="str">
        <f t="shared" si="2"/>
        <v/>
      </c>
    </row>
    <row r="101" spans="1:8" ht="19.95" customHeight="1" x14ac:dyDescent="0.3">
      <c r="A101" s="27"/>
      <c r="B101" s="27"/>
      <c r="C101" s="27"/>
      <c r="D101" s="28"/>
      <c r="E101" s="28"/>
      <c r="F101" s="28"/>
      <c r="G101" s="28"/>
      <c r="H101" s="29" t="str">
        <f t="shared" si="2"/>
        <v/>
      </c>
    </row>
    <row r="102" spans="1:8" ht="19.95" customHeight="1" x14ac:dyDescent="0.3">
      <c r="A102" s="27"/>
      <c r="B102" s="27"/>
      <c r="C102" s="27"/>
      <c r="D102" s="28"/>
      <c r="E102" s="28"/>
      <c r="F102" s="28"/>
      <c r="G102" s="28"/>
      <c r="H102" s="29" t="str">
        <f t="shared" si="2"/>
        <v/>
      </c>
    </row>
    <row r="103" spans="1:8" ht="19.95" customHeight="1" x14ac:dyDescent="0.3">
      <c r="A103" s="27"/>
      <c r="B103" s="27"/>
      <c r="C103" s="27"/>
      <c r="D103" s="28"/>
      <c r="E103" s="28"/>
      <c r="F103" s="28"/>
      <c r="G103" s="28"/>
      <c r="H103" s="29" t="str">
        <f t="shared" si="2"/>
        <v/>
      </c>
    </row>
    <row r="104" spans="1:8" ht="19.95" customHeight="1" x14ac:dyDescent="0.3">
      <c r="A104" s="27"/>
      <c r="B104" s="27"/>
      <c r="C104" s="27"/>
      <c r="D104" s="28"/>
      <c r="E104" s="28"/>
      <c r="F104" s="28"/>
      <c r="G104" s="28"/>
      <c r="H104" s="29" t="str">
        <f t="shared" si="2"/>
        <v/>
      </c>
    </row>
    <row r="105" spans="1:8" ht="19.95" customHeight="1" x14ac:dyDescent="0.3">
      <c r="A105" s="27"/>
      <c r="B105" s="27"/>
      <c r="C105" s="27"/>
      <c r="D105" s="28"/>
      <c r="E105" s="28"/>
      <c r="F105" s="28"/>
      <c r="G105" s="28"/>
      <c r="H105" s="29" t="str">
        <f t="shared" si="2"/>
        <v/>
      </c>
    </row>
  </sheetData>
  <sheetProtection sheet="1" formatColumns="0" formatRows="0"/>
  <mergeCells count="3">
    <mergeCell ref="A3:H3"/>
    <mergeCell ref="A2:H2"/>
    <mergeCell ref="A1:H1"/>
  </mergeCells>
  <dataValidations count="1">
    <dataValidation type="decimal" operator="greaterThanOrEqual" showErrorMessage="1" errorTitle="رقم غلط" error="اكتب رقم (صفر أو أكتر)." sqref="D6:G105" xr:uid="{00000000-0002-0000-0200-000000000000}">
      <formula1>0</formula1>
    </dataValidation>
  </dataValidations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E7490"/>
    <pageSetUpPr fitToPage="1"/>
  </sheetPr>
  <dimension ref="A1:L105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9" customWidth="1"/>
    <col min="2" max="2" width="24" customWidth="1"/>
    <col min="3" max="3" width="10" customWidth="1"/>
    <col min="4" max="4" width="12" customWidth="1"/>
    <col min="5" max="5" width="13" customWidth="1"/>
    <col min="6" max="8" width="12" customWidth="1"/>
    <col min="9" max="9" width="13" customWidth="1"/>
    <col min="10" max="10" width="10" customWidth="1"/>
    <col min="11" max="11" width="12" customWidth="1"/>
    <col min="12" max="12" width="13" customWidth="1"/>
  </cols>
  <sheetData>
    <row r="1" spans="1:12" ht="42" customHeight="1" x14ac:dyDescent="0.3">
      <c r="A1" s="92" t="s">
        <v>99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22.05" customHeight="1" x14ac:dyDescent="0.3">
      <c r="A2" s="88" t="str">
        <f>"شهر "&amp;MonthTitle&amp;"   ·   امسح الخانات الصفرا أول كل شهر، أو احفظ نسخة من الملف باسم الشهر"</f>
        <v>شهر أكتوبر 2026   ·   امسح الخانات الصفرا أول كل شهر، أو احفظ نسخة من الملف باسم الشهر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ht="34.049999999999997" customHeight="1" x14ac:dyDescent="0.3">
      <c r="A3" s="94" t="s">
        <v>100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5" spans="1:12" ht="40.049999999999997" customHeight="1" x14ac:dyDescent="0.3">
      <c r="A5" s="26" t="s">
        <v>101</v>
      </c>
      <c r="B5" s="26" t="s">
        <v>71</v>
      </c>
      <c r="C5" s="26" t="s">
        <v>102</v>
      </c>
      <c r="D5" s="26" t="s">
        <v>103</v>
      </c>
      <c r="E5" s="26" t="s">
        <v>104</v>
      </c>
      <c r="F5" s="26" t="s">
        <v>105</v>
      </c>
      <c r="G5" s="26" t="s">
        <v>106</v>
      </c>
      <c r="H5" s="26" t="s">
        <v>107</v>
      </c>
      <c r="I5" s="26" t="s">
        <v>108</v>
      </c>
      <c r="J5" s="26" t="s">
        <v>109</v>
      </c>
      <c r="K5" s="26" t="s">
        <v>110</v>
      </c>
      <c r="L5" s="26" t="s">
        <v>111</v>
      </c>
    </row>
    <row r="6" spans="1:12" ht="19.95" customHeight="1" x14ac:dyDescent="0.3">
      <c r="A6" s="25" t="str">
        <f>IF(الموظفين!$B6="","",الموظفين!A6)</f>
        <v>1001</v>
      </c>
      <c r="B6" s="30" t="str">
        <f>IF(الموظفين!$B6="","",الموظفين!B6)</f>
        <v>أحمد سمير</v>
      </c>
      <c r="C6" s="31"/>
      <c r="D6" s="31"/>
      <c r="E6" s="31"/>
      <c r="F6" s="31"/>
      <c r="G6" s="31"/>
      <c r="H6" s="31"/>
      <c r="I6" s="28"/>
      <c r="J6" s="31"/>
      <c r="K6" s="28"/>
      <c r="L6" s="28"/>
    </row>
    <row r="7" spans="1:12" ht="19.95" customHeight="1" x14ac:dyDescent="0.3">
      <c r="A7" s="25" t="str">
        <f>IF(الموظفين!$B7="","",الموظفين!A7)</f>
        <v>1002</v>
      </c>
      <c r="B7" s="30" t="str">
        <f>IF(الموظفين!$B7="","",الموظفين!B7)</f>
        <v>منى فؤاد</v>
      </c>
      <c r="C7" s="31"/>
      <c r="D7" s="31"/>
      <c r="E7" s="31"/>
      <c r="F7" s="31"/>
      <c r="G7" s="31"/>
      <c r="H7" s="31"/>
      <c r="I7" s="28"/>
      <c r="J7" s="31"/>
      <c r="K7" s="28"/>
      <c r="L7" s="28"/>
    </row>
    <row r="8" spans="1:12" ht="19.95" customHeight="1" x14ac:dyDescent="0.3">
      <c r="A8" s="25" t="str">
        <f>IF(الموظفين!$B8="","",الموظفين!A8)</f>
        <v>1003</v>
      </c>
      <c r="B8" s="30" t="str">
        <f>IF(الموظفين!$B8="","",الموظفين!B8)</f>
        <v>كريم حسن</v>
      </c>
      <c r="C8" s="31"/>
      <c r="D8" s="31"/>
      <c r="E8" s="31"/>
      <c r="F8" s="31">
        <v>10</v>
      </c>
      <c r="G8" s="31">
        <v>6</v>
      </c>
      <c r="H8" s="31">
        <v>8</v>
      </c>
      <c r="I8" s="28"/>
      <c r="J8" s="31"/>
      <c r="K8" s="28"/>
      <c r="L8" s="28"/>
    </row>
    <row r="9" spans="1:12" ht="19.95" customHeight="1" x14ac:dyDescent="0.3">
      <c r="A9" s="25" t="str">
        <f>IF(الموظفين!$B9="","",الموظفين!A9)</f>
        <v>1004</v>
      </c>
      <c r="B9" s="30" t="str">
        <f>IF(الموظفين!$B9="","",الموظفين!B9)</f>
        <v>سارة عادل</v>
      </c>
      <c r="C9" s="31">
        <v>2</v>
      </c>
      <c r="D9" s="31"/>
      <c r="E9" s="31">
        <v>95</v>
      </c>
      <c r="F9" s="31"/>
      <c r="G9" s="31"/>
      <c r="H9" s="31"/>
      <c r="I9" s="28"/>
      <c r="J9" s="31"/>
      <c r="K9" s="28"/>
      <c r="L9" s="28"/>
    </row>
    <row r="10" spans="1:12" ht="19.95" customHeight="1" x14ac:dyDescent="0.3">
      <c r="A10" s="25" t="str">
        <f>IF(الموظفين!$B10="","",الموظفين!A10)</f>
        <v>1005</v>
      </c>
      <c r="B10" s="30" t="str">
        <f>IF(الموظفين!$B10="","",الموظفين!B10)</f>
        <v>محمود رجب</v>
      </c>
      <c r="C10" s="31"/>
      <c r="D10" s="31">
        <v>3</v>
      </c>
      <c r="E10" s="31"/>
      <c r="F10" s="31"/>
      <c r="G10" s="31"/>
      <c r="H10" s="31"/>
      <c r="I10" s="28"/>
      <c r="J10" s="31">
        <v>1</v>
      </c>
      <c r="K10" s="28">
        <v>1500</v>
      </c>
      <c r="L10" s="28"/>
    </row>
    <row r="11" spans="1:12" ht="19.95" customHeight="1" x14ac:dyDescent="0.3">
      <c r="A11" s="25" t="str">
        <f>IF(الموظفين!$B11="","",الموظفين!A11)</f>
        <v>1006</v>
      </c>
      <c r="B11" s="30" t="str">
        <f>IF(الموظفين!$B11="","",الموظفين!B11)</f>
        <v>هشام فوزي</v>
      </c>
      <c r="C11" s="31"/>
      <c r="D11" s="31"/>
      <c r="E11" s="31"/>
      <c r="F11" s="31"/>
      <c r="G11" s="31"/>
      <c r="H11" s="31"/>
      <c r="I11" s="28"/>
      <c r="J11" s="31"/>
      <c r="K11" s="28"/>
      <c r="L11" s="28"/>
    </row>
    <row r="12" spans="1:12" ht="19.95" customHeight="1" x14ac:dyDescent="0.3">
      <c r="A12" s="25" t="str">
        <f>IF(الموظفين!$B12="","",الموظفين!A12)</f>
        <v>1007</v>
      </c>
      <c r="B12" s="30" t="str">
        <f>IF(الموظفين!$B12="","",الموظفين!B12)</f>
        <v>نادية سليم</v>
      </c>
      <c r="C12" s="31"/>
      <c r="D12" s="31"/>
      <c r="E12" s="31"/>
      <c r="F12" s="31"/>
      <c r="G12" s="31"/>
      <c r="H12" s="31"/>
      <c r="I12" s="28">
        <v>5000</v>
      </c>
      <c r="J12" s="31"/>
      <c r="K12" s="28"/>
      <c r="L12" s="28"/>
    </row>
    <row r="13" spans="1:12" ht="19.95" customHeight="1" x14ac:dyDescent="0.3">
      <c r="A13" s="25" t="str">
        <f>IF(الموظفين!$B13="","",الموظفين!A13)</f>
        <v/>
      </c>
      <c r="B13" s="30" t="str">
        <f>IF(الموظفين!$B13="","",الموظفين!B13)</f>
        <v/>
      </c>
      <c r="C13" s="31"/>
      <c r="D13" s="31"/>
      <c r="E13" s="31"/>
      <c r="F13" s="31"/>
      <c r="G13" s="31"/>
      <c r="H13" s="31"/>
      <c r="I13" s="28"/>
      <c r="J13" s="31"/>
      <c r="K13" s="28"/>
      <c r="L13" s="28"/>
    </row>
    <row r="14" spans="1:12" ht="19.95" customHeight="1" x14ac:dyDescent="0.3">
      <c r="A14" s="25" t="str">
        <f>IF(الموظفين!$B14="","",الموظفين!A14)</f>
        <v/>
      </c>
      <c r="B14" s="30" t="str">
        <f>IF(الموظفين!$B14="","",الموظفين!B14)</f>
        <v/>
      </c>
      <c r="C14" s="31"/>
      <c r="D14" s="31"/>
      <c r="E14" s="31"/>
      <c r="F14" s="31"/>
      <c r="G14" s="31"/>
      <c r="H14" s="31"/>
      <c r="I14" s="28"/>
      <c r="J14" s="31"/>
      <c r="K14" s="28"/>
      <c r="L14" s="28"/>
    </row>
    <row r="15" spans="1:12" ht="19.95" customHeight="1" x14ac:dyDescent="0.3">
      <c r="A15" s="25" t="str">
        <f>IF(الموظفين!$B15="","",الموظفين!A15)</f>
        <v/>
      </c>
      <c r="B15" s="30" t="str">
        <f>IF(الموظفين!$B15="","",الموظفين!B15)</f>
        <v/>
      </c>
      <c r="C15" s="31"/>
      <c r="D15" s="31"/>
      <c r="E15" s="31"/>
      <c r="F15" s="31"/>
      <c r="G15" s="31"/>
      <c r="H15" s="31"/>
      <c r="I15" s="28"/>
      <c r="J15" s="31"/>
      <c r="K15" s="28"/>
      <c r="L15" s="28"/>
    </row>
    <row r="16" spans="1:12" ht="19.95" customHeight="1" x14ac:dyDescent="0.3">
      <c r="A16" s="25" t="str">
        <f>IF(الموظفين!$B16="","",الموظفين!A16)</f>
        <v/>
      </c>
      <c r="B16" s="30" t="str">
        <f>IF(الموظفين!$B16="","",الموظفين!B16)</f>
        <v/>
      </c>
      <c r="C16" s="31"/>
      <c r="D16" s="31"/>
      <c r="E16" s="31"/>
      <c r="F16" s="31"/>
      <c r="G16" s="31"/>
      <c r="H16" s="31"/>
      <c r="I16" s="28"/>
      <c r="J16" s="31"/>
      <c r="K16" s="28"/>
      <c r="L16" s="28"/>
    </row>
    <row r="17" spans="1:12" ht="19.95" customHeight="1" x14ac:dyDescent="0.3">
      <c r="A17" s="25" t="str">
        <f>IF(الموظفين!$B17="","",الموظفين!A17)</f>
        <v/>
      </c>
      <c r="B17" s="30" t="str">
        <f>IF(الموظفين!$B17="","",الموظفين!B17)</f>
        <v/>
      </c>
      <c r="C17" s="31"/>
      <c r="D17" s="31"/>
      <c r="E17" s="31"/>
      <c r="F17" s="31"/>
      <c r="G17" s="31"/>
      <c r="H17" s="31"/>
      <c r="I17" s="28"/>
      <c r="J17" s="31"/>
      <c r="K17" s="28"/>
      <c r="L17" s="28"/>
    </row>
    <row r="18" spans="1:12" ht="19.95" customHeight="1" x14ac:dyDescent="0.3">
      <c r="A18" s="25" t="str">
        <f>IF(الموظفين!$B18="","",الموظفين!A18)</f>
        <v/>
      </c>
      <c r="B18" s="30" t="str">
        <f>IF(الموظفين!$B18="","",الموظفين!B18)</f>
        <v/>
      </c>
      <c r="C18" s="31"/>
      <c r="D18" s="31"/>
      <c r="E18" s="31"/>
      <c r="F18" s="31"/>
      <c r="G18" s="31"/>
      <c r="H18" s="31"/>
      <c r="I18" s="28"/>
      <c r="J18" s="31"/>
      <c r="K18" s="28"/>
      <c r="L18" s="28"/>
    </row>
    <row r="19" spans="1:12" ht="19.95" customHeight="1" x14ac:dyDescent="0.3">
      <c r="A19" s="25" t="str">
        <f>IF(الموظفين!$B19="","",الموظفين!A19)</f>
        <v/>
      </c>
      <c r="B19" s="30" t="str">
        <f>IF(الموظفين!$B19="","",الموظفين!B19)</f>
        <v/>
      </c>
      <c r="C19" s="31"/>
      <c r="D19" s="31"/>
      <c r="E19" s="31"/>
      <c r="F19" s="31"/>
      <c r="G19" s="31"/>
      <c r="H19" s="31"/>
      <c r="I19" s="28"/>
      <c r="J19" s="31"/>
      <c r="K19" s="28"/>
      <c r="L19" s="28"/>
    </row>
    <row r="20" spans="1:12" ht="19.95" customHeight="1" x14ac:dyDescent="0.3">
      <c r="A20" s="25" t="str">
        <f>IF(الموظفين!$B20="","",الموظفين!A20)</f>
        <v/>
      </c>
      <c r="B20" s="30" t="str">
        <f>IF(الموظفين!$B20="","",الموظفين!B20)</f>
        <v/>
      </c>
      <c r="C20" s="31"/>
      <c r="D20" s="31"/>
      <c r="E20" s="31"/>
      <c r="F20" s="31"/>
      <c r="G20" s="31"/>
      <c r="H20" s="31"/>
      <c r="I20" s="28"/>
      <c r="J20" s="31"/>
      <c r="K20" s="28"/>
      <c r="L20" s="28"/>
    </row>
    <row r="21" spans="1:12" ht="19.95" customHeight="1" x14ac:dyDescent="0.3">
      <c r="A21" s="25" t="str">
        <f>IF(الموظفين!$B21="","",الموظفين!A21)</f>
        <v/>
      </c>
      <c r="B21" s="30" t="str">
        <f>IF(الموظفين!$B21="","",الموظفين!B21)</f>
        <v/>
      </c>
      <c r="C21" s="31"/>
      <c r="D21" s="31"/>
      <c r="E21" s="31"/>
      <c r="F21" s="31"/>
      <c r="G21" s="31"/>
      <c r="H21" s="31"/>
      <c r="I21" s="28"/>
      <c r="J21" s="31"/>
      <c r="K21" s="28"/>
      <c r="L21" s="28"/>
    </row>
    <row r="22" spans="1:12" ht="19.95" customHeight="1" x14ac:dyDescent="0.3">
      <c r="A22" s="25" t="str">
        <f>IF(الموظفين!$B22="","",الموظفين!A22)</f>
        <v/>
      </c>
      <c r="B22" s="30" t="str">
        <f>IF(الموظفين!$B22="","",الموظفين!B22)</f>
        <v/>
      </c>
      <c r="C22" s="31"/>
      <c r="D22" s="31"/>
      <c r="E22" s="31"/>
      <c r="F22" s="31"/>
      <c r="G22" s="31"/>
      <c r="H22" s="31"/>
      <c r="I22" s="28"/>
      <c r="J22" s="31"/>
      <c r="K22" s="28"/>
      <c r="L22" s="28"/>
    </row>
    <row r="23" spans="1:12" ht="19.95" customHeight="1" x14ac:dyDescent="0.3">
      <c r="A23" s="25" t="str">
        <f>IF(الموظفين!$B23="","",الموظفين!A23)</f>
        <v/>
      </c>
      <c r="B23" s="30" t="str">
        <f>IF(الموظفين!$B23="","",الموظفين!B23)</f>
        <v/>
      </c>
      <c r="C23" s="31"/>
      <c r="D23" s="31"/>
      <c r="E23" s="31"/>
      <c r="F23" s="31"/>
      <c r="G23" s="31"/>
      <c r="H23" s="31"/>
      <c r="I23" s="28"/>
      <c r="J23" s="31"/>
      <c r="K23" s="28"/>
      <c r="L23" s="28"/>
    </row>
    <row r="24" spans="1:12" ht="19.95" customHeight="1" x14ac:dyDescent="0.3">
      <c r="A24" s="25" t="str">
        <f>IF(الموظفين!$B24="","",الموظفين!A24)</f>
        <v/>
      </c>
      <c r="B24" s="30" t="str">
        <f>IF(الموظفين!$B24="","",الموظفين!B24)</f>
        <v/>
      </c>
      <c r="C24" s="31"/>
      <c r="D24" s="31"/>
      <c r="E24" s="31"/>
      <c r="F24" s="31"/>
      <c r="G24" s="31"/>
      <c r="H24" s="31"/>
      <c r="I24" s="28"/>
      <c r="J24" s="31"/>
      <c r="K24" s="28"/>
      <c r="L24" s="28"/>
    </row>
    <row r="25" spans="1:12" ht="19.95" customHeight="1" x14ac:dyDescent="0.3">
      <c r="A25" s="25" t="str">
        <f>IF(الموظفين!$B25="","",الموظفين!A25)</f>
        <v/>
      </c>
      <c r="B25" s="30" t="str">
        <f>IF(الموظفين!$B25="","",الموظفين!B25)</f>
        <v/>
      </c>
      <c r="C25" s="31"/>
      <c r="D25" s="31"/>
      <c r="E25" s="31"/>
      <c r="F25" s="31"/>
      <c r="G25" s="31"/>
      <c r="H25" s="31"/>
      <c r="I25" s="28"/>
      <c r="J25" s="31"/>
      <c r="K25" s="28"/>
      <c r="L25" s="28"/>
    </row>
    <row r="26" spans="1:12" ht="19.95" customHeight="1" x14ac:dyDescent="0.3">
      <c r="A26" s="25" t="str">
        <f>IF(الموظفين!$B26="","",الموظفين!A26)</f>
        <v/>
      </c>
      <c r="B26" s="30" t="str">
        <f>IF(الموظفين!$B26="","",الموظفين!B26)</f>
        <v/>
      </c>
      <c r="C26" s="31"/>
      <c r="D26" s="31"/>
      <c r="E26" s="31"/>
      <c r="F26" s="31"/>
      <c r="G26" s="31"/>
      <c r="H26" s="31"/>
      <c r="I26" s="28"/>
      <c r="J26" s="31"/>
      <c r="K26" s="28"/>
      <c r="L26" s="28"/>
    </row>
    <row r="27" spans="1:12" ht="19.95" customHeight="1" x14ac:dyDescent="0.3">
      <c r="A27" s="25" t="str">
        <f>IF(الموظفين!$B27="","",الموظفين!A27)</f>
        <v/>
      </c>
      <c r="B27" s="30" t="str">
        <f>IF(الموظفين!$B27="","",الموظفين!B27)</f>
        <v/>
      </c>
      <c r="C27" s="31"/>
      <c r="D27" s="31"/>
      <c r="E27" s="31"/>
      <c r="F27" s="31"/>
      <c r="G27" s="31"/>
      <c r="H27" s="31"/>
      <c r="I27" s="28"/>
      <c r="J27" s="31"/>
      <c r="K27" s="28"/>
      <c r="L27" s="28"/>
    </row>
    <row r="28" spans="1:12" ht="19.95" customHeight="1" x14ac:dyDescent="0.3">
      <c r="A28" s="25" t="str">
        <f>IF(الموظفين!$B28="","",الموظفين!A28)</f>
        <v/>
      </c>
      <c r="B28" s="30" t="str">
        <f>IF(الموظفين!$B28="","",الموظفين!B28)</f>
        <v/>
      </c>
      <c r="C28" s="31"/>
      <c r="D28" s="31"/>
      <c r="E28" s="31"/>
      <c r="F28" s="31"/>
      <c r="G28" s="31"/>
      <c r="H28" s="31"/>
      <c r="I28" s="28"/>
      <c r="J28" s="31"/>
      <c r="K28" s="28"/>
      <c r="L28" s="28"/>
    </row>
    <row r="29" spans="1:12" ht="19.95" customHeight="1" x14ac:dyDescent="0.3">
      <c r="A29" s="25" t="str">
        <f>IF(الموظفين!$B29="","",الموظفين!A29)</f>
        <v/>
      </c>
      <c r="B29" s="30" t="str">
        <f>IF(الموظفين!$B29="","",الموظفين!B29)</f>
        <v/>
      </c>
      <c r="C29" s="31"/>
      <c r="D29" s="31"/>
      <c r="E29" s="31"/>
      <c r="F29" s="31"/>
      <c r="G29" s="31"/>
      <c r="H29" s="31"/>
      <c r="I29" s="28"/>
      <c r="J29" s="31"/>
      <c r="K29" s="28"/>
      <c r="L29" s="28"/>
    </row>
    <row r="30" spans="1:12" ht="19.95" customHeight="1" x14ac:dyDescent="0.3">
      <c r="A30" s="25" t="str">
        <f>IF(الموظفين!$B30="","",الموظفين!A30)</f>
        <v/>
      </c>
      <c r="B30" s="30" t="str">
        <f>IF(الموظفين!$B30="","",الموظفين!B30)</f>
        <v/>
      </c>
      <c r="C30" s="31"/>
      <c r="D30" s="31"/>
      <c r="E30" s="31"/>
      <c r="F30" s="31"/>
      <c r="G30" s="31"/>
      <c r="H30" s="31"/>
      <c r="I30" s="28"/>
      <c r="J30" s="31"/>
      <c r="K30" s="28"/>
      <c r="L30" s="28"/>
    </row>
    <row r="31" spans="1:12" ht="19.95" customHeight="1" x14ac:dyDescent="0.3">
      <c r="A31" s="25" t="str">
        <f>IF(الموظفين!$B31="","",الموظفين!A31)</f>
        <v/>
      </c>
      <c r="B31" s="30" t="str">
        <f>IF(الموظفين!$B31="","",الموظفين!B31)</f>
        <v/>
      </c>
      <c r="C31" s="31"/>
      <c r="D31" s="31"/>
      <c r="E31" s="31"/>
      <c r="F31" s="31"/>
      <c r="G31" s="31"/>
      <c r="H31" s="31"/>
      <c r="I31" s="28"/>
      <c r="J31" s="31"/>
      <c r="K31" s="28"/>
      <c r="L31" s="28"/>
    </row>
    <row r="32" spans="1:12" ht="19.95" customHeight="1" x14ac:dyDescent="0.3">
      <c r="A32" s="25" t="str">
        <f>IF(الموظفين!$B32="","",الموظفين!A32)</f>
        <v/>
      </c>
      <c r="B32" s="30" t="str">
        <f>IF(الموظفين!$B32="","",الموظفين!B32)</f>
        <v/>
      </c>
      <c r="C32" s="31"/>
      <c r="D32" s="31"/>
      <c r="E32" s="31"/>
      <c r="F32" s="31"/>
      <c r="G32" s="31"/>
      <c r="H32" s="31"/>
      <c r="I32" s="28"/>
      <c r="J32" s="31"/>
      <c r="K32" s="28"/>
      <c r="L32" s="28"/>
    </row>
    <row r="33" spans="1:12" ht="19.95" customHeight="1" x14ac:dyDescent="0.3">
      <c r="A33" s="25" t="str">
        <f>IF(الموظفين!$B33="","",الموظفين!A33)</f>
        <v/>
      </c>
      <c r="B33" s="30" t="str">
        <f>IF(الموظفين!$B33="","",الموظفين!B33)</f>
        <v/>
      </c>
      <c r="C33" s="31"/>
      <c r="D33" s="31"/>
      <c r="E33" s="31"/>
      <c r="F33" s="31"/>
      <c r="G33" s="31"/>
      <c r="H33" s="31"/>
      <c r="I33" s="28"/>
      <c r="J33" s="31"/>
      <c r="K33" s="28"/>
      <c r="L33" s="28"/>
    </row>
    <row r="34" spans="1:12" ht="19.95" customHeight="1" x14ac:dyDescent="0.3">
      <c r="A34" s="25" t="str">
        <f>IF(الموظفين!$B34="","",الموظفين!A34)</f>
        <v/>
      </c>
      <c r="B34" s="30" t="str">
        <f>IF(الموظفين!$B34="","",الموظفين!B34)</f>
        <v/>
      </c>
      <c r="C34" s="31"/>
      <c r="D34" s="31"/>
      <c r="E34" s="31"/>
      <c r="F34" s="31"/>
      <c r="G34" s="31"/>
      <c r="H34" s="31"/>
      <c r="I34" s="28"/>
      <c r="J34" s="31"/>
      <c r="K34" s="28"/>
      <c r="L34" s="28"/>
    </row>
    <row r="35" spans="1:12" ht="19.95" customHeight="1" x14ac:dyDescent="0.3">
      <c r="A35" s="25" t="str">
        <f>IF(الموظفين!$B35="","",الموظفين!A35)</f>
        <v/>
      </c>
      <c r="B35" s="30" t="str">
        <f>IF(الموظفين!$B35="","",الموظفين!B35)</f>
        <v/>
      </c>
      <c r="C35" s="31"/>
      <c r="D35" s="31"/>
      <c r="E35" s="31"/>
      <c r="F35" s="31"/>
      <c r="G35" s="31"/>
      <c r="H35" s="31"/>
      <c r="I35" s="28"/>
      <c r="J35" s="31"/>
      <c r="K35" s="28"/>
      <c r="L35" s="28"/>
    </row>
    <row r="36" spans="1:12" ht="19.95" customHeight="1" x14ac:dyDescent="0.3">
      <c r="A36" s="25" t="str">
        <f>IF(الموظفين!$B36="","",الموظفين!A36)</f>
        <v/>
      </c>
      <c r="B36" s="30" t="str">
        <f>IF(الموظفين!$B36="","",الموظفين!B36)</f>
        <v/>
      </c>
      <c r="C36" s="31"/>
      <c r="D36" s="31"/>
      <c r="E36" s="31"/>
      <c r="F36" s="31"/>
      <c r="G36" s="31"/>
      <c r="H36" s="31"/>
      <c r="I36" s="28"/>
      <c r="J36" s="31"/>
      <c r="K36" s="28"/>
      <c r="L36" s="28"/>
    </row>
    <row r="37" spans="1:12" ht="19.95" customHeight="1" x14ac:dyDescent="0.3">
      <c r="A37" s="25" t="str">
        <f>IF(الموظفين!$B37="","",الموظفين!A37)</f>
        <v/>
      </c>
      <c r="B37" s="30" t="str">
        <f>IF(الموظفين!$B37="","",الموظفين!B37)</f>
        <v/>
      </c>
      <c r="C37" s="31"/>
      <c r="D37" s="31"/>
      <c r="E37" s="31"/>
      <c r="F37" s="31"/>
      <c r="G37" s="31"/>
      <c r="H37" s="31"/>
      <c r="I37" s="28"/>
      <c r="J37" s="31"/>
      <c r="K37" s="28"/>
      <c r="L37" s="28"/>
    </row>
    <row r="38" spans="1:12" ht="19.95" customHeight="1" x14ac:dyDescent="0.3">
      <c r="A38" s="25" t="str">
        <f>IF(الموظفين!$B38="","",الموظفين!A38)</f>
        <v/>
      </c>
      <c r="B38" s="30" t="str">
        <f>IF(الموظفين!$B38="","",الموظفين!B38)</f>
        <v/>
      </c>
      <c r="C38" s="31"/>
      <c r="D38" s="31"/>
      <c r="E38" s="31"/>
      <c r="F38" s="31"/>
      <c r="G38" s="31"/>
      <c r="H38" s="31"/>
      <c r="I38" s="28"/>
      <c r="J38" s="31"/>
      <c r="K38" s="28"/>
      <c r="L38" s="28"/>
    </row>
    <row r="39" spans="1:12" ht="19.95" customHeight="1" x14ac:dyDescent="0.3">
      <c r="A39" s="25" t="str">
        <f>IF(الموظفين!$B39="","",الموظفين!A39)</f>
        <v/>
      </c>
      <c r="B39" s="30" t="str">
        <f>IF(الموظفين!$B39="","",الموظفين!B39)</f>
        <v/>
      </c>
      <c r="C39" s="31"/>
      <c r="D39" s="31"/>
      <c r="E39" s="31"/>
      <c r="F39" s="31"/>
      <c r="G39" s="31"/>
      <c r="H39" s="31"/>
      <c r="I39" s="28"/>
      <c r="J39" s="31"/>
      <c r="K39" s="28"/>
      <c r="L39" s="28"/>
    </row>
    <row r="40" spans="1:12" ht="19.95" customHeight="1" x14ac:dyDescent="0.3">
      <c r="A40" s="25" t="str">
        <f>IF(الموظفين!$B40="","",الموظفين!A40)</f>
        <v/>
      </c>
      <c r="B40" s="30" t="str">
        <f>IF(الموظفين!$B40="","",الموظفين!B40)</f>
        <v/>
      </c>
      <c r="C40" s="31"/>
      <c r="D40" s="31"/>
      <c r="E40" s="31"/>
      <c r="F40" s="31"/>
      <c r="G40" s="31"/>
      <c r="H40" s="31"/>
      <c r="I40" s="28"/>
      <c r="J40" s="31"/>
      <c r="K40" s="28"/>
      <c r="L40" s="28"/>
    </row>
    <row r="41" spans="1:12" ht="19.95" customHeight="1" x14ac:dyDescent="0.3">
      <c r="A41" s="25" t="str">
        <f>IF(الموظفين!$B41="","",الموظفين!A41)</f>
        <v/>
      </c>
      <c r="B41" s="30" t="str">
        <f>IF(الموظفين!$B41="","",الموظفين!B41)</f>
        <v/>
      </c>
      <c r="C41" s="31"/>
      <c r="D41" s="31"/>
      <c r="E41" s="31"/>
      <c r="F41" s="31"/>
      <c r="G41" s="31"/>
      <c r="H41" s="31"/>
      <c r="I41" s="28"/>
      <c r="J41" s="31"/>
      <c r="K41" s="28"/>
      <c r="L41" s="28"/>
    </row>
    <row r="42" spans="1:12" ht="19.95" customHeight="1" x14ac:dyDescent="0.3">
      <c r="A42" s="25" t="str">
        <f>IF(الموظفين!$B42="","",الموظفين!A42)</f>
        <v/>
      </c>
      <c r="B42" s="30" t="str">
        <f>IF(الموظفين!$B42="","",الموظفين!B42)</f>
        <v/>
      </c>
      <c r="C42" s="31"/>
      <c r="D42" s="31"/>
      <c r="E42" s="31"/>
      <c r="F42" s="31"/>
      <c r="G42" s="31"/>
      <c r="H42" s="31"/>
      <c r="I42" s="28"/>
      <c r="J42" s="31"/>
      <c r="K42" s="28"/>
      <c r="L42" s="28"/>
    </row>
    <row r="43" spans="1:12" ht="19.95" customHeight="1" x14ac:dyDescent="0.3">
      <c r="A43" s="25" t="str">
        <f>IF(الموظفين!$B43="","",الموظفين!A43)</f>
        <v/>
      </c>
      <c r="B43" s="30" t="str">
        <f>IF(الموظفين!$B43="","",الموظفين!B43)</f>
        <v/>
      </c>
      <c r="C43" s="31"/>
      <c r="D43" s="31"/>
      <c r="E43" s="31"/>
      <c r="F43" s="31"/>
      <c r="G43" s="31"/>
      <c r="H43" s="31"/>
      <c r="I43" s="28"/>
      <c r="J43" s="31"/>
      <c r="K43" s="28"/>
      <c r="L43" s="28"/>
    </row>
    <row r="44" spans="1:12" ht="19.95" customHeight="1" x14ac:dyDescent="0.3">
      <c r="A44" s="25" t="str">
        <f>IF(الموظفين!$B44="","",الموظفين!A44)</f>
        <v/>
      </c>
      <c r="B44" s="30" t="str">
        <f>IF(الموظفين!$B44="","",الموظفين!B44)</f>
        <v/>
      </c>
      <c r="C44" s="31"/>
      <c r="D44" s="31"/>
      <c r="E44" s="31"/>
      <c r="F44" s="31"/>
      <c r="G44" s="31"/>
      <c r="H44" s="31"/>
      <c r="I44" s="28"/>
      <c r="J44" s="31"/>
      <c r="K44" s="28"/>
      <c r="L44" s="28"/>
    </row>
    <row r="45" spans="1:12" ht="19.95" customHeight="1" x14ac:dyDescent="0.3">
      <c r="A45" s="25" t="str">
        <f>IF(الموظفين!$B45="","",الموظفين!A45)</f>
        <v/>
      </c>
      <c r="B45" s="30" t="str">
        <f>IF(الموظفين!$B45="","",الموظفين!B45)</f>
        <v/>
      </c>
      <c r="C45" s="31"/>
      <c r="D45" s="31"/>
      <c r="E45" s="31"/>
      <c r="F45" s="31"/>
      <c r="G45" s="31"/>
      <c r="H45" s="31"/>
      <c r="I45" s="28"/>
      <c r="J45" s="31"/>
      <c r="K45" s="28"/>
      <c r="L45" s="28"/>
    </row>
    <row r="46" spans="1:12" ht="19.95" customHeight="1" x14ac:dyDescent="0.3">
      <c r="A46" s="25" t="str">
        <f>IF(الموظفين!$B46="","",الموظفين!A46)</f>
        <v/>
      </c>
      <c r="B46" s="30" t="str">
        <f>IF(الموظفين!$B46="","",الموظفين!B46)</f>
        <v/>
      </c>
      <c r="C46" s="31"/>
      <c r="D46" s="31"/>
      <c r="E46" s="31"/>
      <c r="F46" s="31"/>
      <c r="G46" s="31"/>
      <c r="H46" s="31"/>
      <c r="I46" s="28"/>
      <c r="J46" s="31"/>
      <c r="K46" s="28"/>
      <c r="L46" s="28"/>
    </row>
    <row r="47" spans="1:12" ht="19.95" customHeight="1" x14ac:dyDescent="0.3">
      <c r="A47" s="25" t="str">
        <f>IF(الموظفين!$B47="","",الموظفين!A47)</f>
        <v/>
      </c>
      <c r="B47" s="30" t="str">
        <f>IF(الموظفين!$B47="","",الموظفين!B47)</f>
        <v/>
      </c>
      <c r="C47" s="31"/>
      <c r="D47" s="31"/>
      <c r="E47" s="31"/>
      <c r="F47" s="31"/>
      <c r="G47" s="31"/>
      <c r="H47" s="31"/>
      <c r="I47" s="28"/>
      <c r="J47" s="31"/>
      <c r="K47" s="28"/>
      <c r="L47" s="28"/>
    </row>
    <row r="48" spans="1:12" ht="19.95" customHeight="1" x14ac:dyDescent="0.3">
      <c r="A48" s="25" t="str">
        <f>IF(الموظفين!$B48="","",الموظفين!A48)</f>
        <v/>
      </c>
      <c r="B48" s="30" t="str">
        <f>IF(الموظفين!$B48="","",الموظفين!B48)</f>
        <v/>
      </c>
      <c r="C48" s="31"/>
      <c r="D48" s="31"/>
      <c r="E48" s="31"/>
      <c r="F48" s="31"/>
      <c r="G48" s="31"/>
      <c r="H48" s="31"/>
      <c r="I48" s="28"/>
      <c r="J48" s="31"/>
      <c r="K48" s="28"/>
      <c r="L48" s="28"/>
    </row>
    <row r="49" spans="1:12" ht="19.95" customHeight="1" x14ac:dyDescent="0.3">
      <c r="A49" s="25" t="str">
        <f>IF(الموظفين!$B49="","",الموظفين!A49)</f>
        <v/>
      </c>
      <c r="B49" s="30" t="str">
        <f>IF(الموظفين!$B49="","",الموظفين!B49)</f>
        <v/>
      </c>
      <c r="C49" s="31"/>
      <c r="D49" s="31"/>
      <c r="E49" s="31"/>
      <c r="F49" s="31"/>
      <c r="G49" s="31"/>
      <c r="H49" s="31"/>
      <c r="I49" s="28"/>
      <c r="J49" s="31"/>
      <c r="K49" s="28"/>
      <c r="L49" s="28"/>
    </row>
    <row r="50" spans="1:12" ht="19.95" customHeight="1" x14ac:dyDescent="0.3">
      <c r="A50" s="25" t="str">
        <f>IF(الموظفين!$B50="","",الموظفين!A50)</f>
        <v/>
      </c>
      <c r="B50" s="30" t="str">
        <f>IF(الموظفين!$B50="","",الموظفين!B50)</f>
        <v/>
      </c>
      <c r="C50" s="31"/>
      <c r="D50" s="31"/>
      <c r="E50" s="31"/>
      <c r="F50" s="31"/>
      <c r="G50" s="31"/>
      <c r="H50" s="31"/>
      <c r="I50" s="28"/>
      <c r="J50" s="31"/>
      <c r="K50" s="28"/>
      <c r="L50" s="28"/>
    </row>
    <row r="51" spans="1:12" ht="19.95" customHeight="1" x14ac:dyDescent="0.3">
      <c r="A51" s="25" t="str">
        <f>IF(الموظفين!$B51="","",الموظفين!A51)</f>
        <v/>
      </c>
      <c r="B51" s="30" t="str">
        <f>IF(الموظفين!$B51="","",الموظفين!B51)</f>
        <v/>
      </c>
      <c r="C51" s="31"/>
      <c r="D51" s="31"/>
      <c r="E51" s="31"/>
      <c r="F51" s="31"/>
      <c r="G51" s="31"/>
      <c r="H51" s="31"/>
      <c r="I51" s="28"/>
      <c r="J51" s="31"/>
      <c r="K51" s="28"/>
      <c r="L51" s="28"/>
    </row>
    <row r="52" spans="1:12" ht="19.95" customHeight="1" x14ac:dyDescent="0.3">
      <c r="A52" s="25" t="str">
        <f>IF(الموظفين!$B52="","",الموظفين!A52)</f>
        <v/>
      </c>
      <c r="B52" s="30" t="str">
        <f>IF(الموظفين!$B52="","",الموظفين!B52)</f>
        <v/>
      </c>
      <c r="C52" s="31"/>
      <c r="D52" s="31"/>
      <c r="E52" s="31"/>
      <c r="F52" s="31"/>
      <c r="G52" s="31"/>
      <c r="H52" s="31"/>
      <c r="I52" s="28"/>
      <c r="J52" s="31"/>
      <c r="K52" s="28"/>
      <c r="L52" s="28"/>
    </row>
    <row r="53" spans="1:12" ht="19.95" customHeight="1" x14ac:dyDescent="0.3">
      <c r="A53" s="25" t="str">
        <f>IF(الموظفين!$B53="","",الموظفين!A53)</f>
        <v/>
      </c>
      <c r="B53" s="30" t="str">
        <f>IF(الموظفين!$B53="","",الموظفين!B53)</f>
        <v/>
      </c>
      <c r="C53" s="31"/>
      <c r="D53" s="31"/>
      <c r="E53" s="31"/>
      <c r="F53" s="31"/>
      <c r="G53" s="31"/>
      <c r="H53" s="31"/>
      <c r="I53" s="28"/>
      <c r="J53" s="31"/>
      <c r="K53" s="28"/>
      <c r="L53" s="28"/>
    </row>
    <row r="54" spans="1:12" ht="19.95" customHeight="1" x14ac:dyDescent="0.3">
      <c r="A54" s="25" t="str">
        <f>IF(الموظفين!$B54="","",الموظفين!A54)</f>
        <v/>
      </c>
      <c r="B54" s="30" t="str">
        <f>IF(الموظفين!$B54="","",الموظفين!B54)</f>
        <v/>
      </c>
      <c r="C54" s="31"/>
      <c r="D54" s="31"/>
      <c r="E54" s="31"/>
      <c r="F54" s="31"/>
      <c r="G54" s="31"/>
      <c r="H54" s="31"/>
      <c r="I54" s="28"/>
      <c r="J54" s="31"/>
      <c r="K54" s="28"/>
      <c r="L54" s="28"/>
    </row>
    <row r="55" spans="1:12" ht="19.95" customHeight="1" x14ac:dyDescent="0.3">
      <c r="A55" s="25" t="str">
        <f>IF(الموظفين!$B55="","",الموظفين!A55)</f>
        <v/>
      </c>
      <c r="B55" s="30" t="str">
        <f>IF(الموظفين!$B55="","",الموظفين!B55)</f>
        <v/>
      </c>
      <c r="C55" s="31"/>
      <c r="D55" s="31"/>
      <c r="E55" s="31"/>
      <c r="F55" s="31"/>
      <c r="G55" s="31"/>
      <c r="H55" s="31"/>
      <c r="I55" s="28"/>
      <c r="J55" s="31"/>
      <c r="K55" s="28"/>
      <c r="L55" s="28"/>
    </row>
    <row r="56" spans="1:12" ht="19.95" customHeight="1" x14ac:dyDescent="0.3">
      <c r="A56" s="25" t="str">
        <f>IF(الموظفين!$B56="","",الموظفين!A56)</f>
        <v/>
      </c>
      <c r="B56" s="30" t="str">
        <f>IF(الموظفين!$B56="","",الموظفين!B56)</f>
        <v/>
      </c>
      <c r="C56" s="31"/>
      <c r="D56" s="31"/>
      <c r="E56" s="31"/>
      <c r="F56" s="31"/>
      <c r="G56" s="31"/>
      <c r="H56" s="31"/>
      <c r="I56" s="28"/>
      <c r="J56" s="31"/>
      <c r="K56" s="28"/>
      <c r="L56" s="28"/>
    </row>
    <row r="57" spans="1:12" ht="19.95" customHeight="1" x14ac:dyDescent="0.3">
      <c r="A57" s="25" t="str">
        <f>IF(الموظفين!$B57="","",الموظفين!A57)</f>
        <v/>
      </c>
      <c r="B57" s="30" t="str">
        <f>IF(الموظفين!$B57="","",الموظفين!B57)</f>
        <v/>
      </c>
      <c r="C57" s="31"/>
      <c r="D57" s="31"/>
      <c r="E57" s="31"/>
      <c r="F57" s="31"/>
      <c r="G57" s="31"/>
      <c r="H57" s="31"/>
      <c r="I57" s="28"/>
      <c r="J57" s="31"/>
      <c r="K57" s="28"/>
      <c r="L57" s="28"/>
    </row>
    <row r="58" spans="1:12" ht="19.95" customHeight="1" x14ac:dyDescent="0.3">
      <c r="A58" s="25" t="str">
        <f>IF(الموظفين!$B58="","",الموظفين!A58)</f>
        <v/>
      </c>
      <c r="B58" s="30" t="str">
        <f>IF(الموظفين!$B58="","",الموظفين!B58)</f>
        <v/>
      </c>
      <c r="C58" s="31"/>
      <c r="D58" s="31"/>
      <c r="E58" s="31"/>
      <c r="F58" s="31"/>
      <c r="G58" s="31"/>
      <c r="H58" s="31"/>
      <c r="I58" s="28"/>
      <c r="J58" s="31"/>
      <c r="K58" s="28"/>
      <c r="L58" s="28"/>
    </row>
    <row r="59" spans="1:12" ht="19.95" customHeight="1" x14ac:dyDescent="0.3">
      <c r="A59" s="25" t="str">
        <f>IF(الموظفين!$B59="","",الموظفين!A59)</f>
        <v/>
      </c>
      <c r="B59" s="30" t="str">
        <f>IF(الموظفين!$B59="","",الموظفين!B59)</f>
        <v/>
      </c>
      <c r="C59" s="31"/>
      <c r="D59" s="31"/>
      <c r="E59" s="31"/>
      <c r="F59" s="31"/>
      <c r="G59" s="31"/>
      <c r="H59" s="31"/>
      <c r="I59" s="28"/>
      <c r="J59" s="31"/>
      <c r="K59" s="28"/>
      <c r="L59" s="28"/>
    </row>
    <row r="60" spans="1:12" ht="19.95" customHeight="1" x14ac:dyDescent="0.3">
      <c r="A60" s="25" t="str">
        <f>IF(الموظفين!$B60="","",الموظفين!A60)</f>
        <v/>
      </c>
      <c r="B60" s="30" t="str">
        <f>IF(الموظفين!$B60="","",الموظفين!B60)</f>
        <v/>
      </c>
      <c r="C60" s="31"/>
      <c r="D60" s="31"/>
      <c r="E60" s="31"/>
      <c r="F60" s="31"/>
      <c r="G60" s="31"/>
      <c r="H60" s="31"/>
      <c r="I60" s="28"/>
      <c r="J60" s="31"/>
      <c r="K60" s="28"/>
      <c r="L60" s="28"/>
    </row>
    <row r="61" spans="1:12" ht="19.95" customHeight="1" x14ac:dyDescent="0.3">
      <c r="A61" s="25" t="str">
        <f>IF(الموظفين!$B61="","",الموظفين!A61)</f>
        <v/>
      </c>
      <c r="B61" s="30" t="str">
        <f>IF(الموظفين!$B61="","",الموظفين!B61)</f>
        <v/>
      </c>
      <c r="C61" s="31"/>
      <c r="D61" s="31"/>
      <c r="E61" s="31"/>
      <c r="F61" s="31"/>
      <c r="G61" s="31"/>
      <c r="H61" s="31"/>
      <c r="I61" s="28"/>
      <c r="J61" s="31"/>
      <c r="K61" s="28"/>
      <c r="L61" s="28"/>
    </row>
    <row r="62" spans="1:12" ht="19.95" customHeight="1" x14ac:dyDescent="0.3">
      <c r="A62" s="25" t="str">
        <f>IF(الموظفين!$B62="","",الموظفين!A62)</f>
        <v/>
      </c>
      <c r="B62" s="30" t="str">
        <f>IF(الموظفين!$B62="","",الموظفين!B62)</f>
        <v/>
      </c>
      <c r="C62" s="31"/>
      <c r="D62" s="31"/>
      <c r="E62" s="31"/>
      <c r="F62" s="31"/>
      <c r="G62" s="31"/>
      <c r="H62" s="31"/>
      <c r="I62" s="28"/>
      <c r="J62" s="31"/>
      <c r="K62" s="28"/>
      <c r="L62" s="28"/>
    </row>
    <row r="63" spans="1:12" ht="19.95" customHeight="1" x14ac:dyDescent="0.3">
      <c r="A63" s="25" t="str">
        <f>IF(الموظفين!$B63="","",الموظفين!A63)</f>
        <v/>
      </c>
      <c r="B63" s="30" t="str">
        <f>IF(الموظفين!$B63="","",الموظفين!B63)</f>
        <v/>
      </c>
      <c r="C63" s="31"/>
      <c r="D63" s="31"/>
      <c r="E63" s="31"/>
      <c r="F63" s="31"/>
      <c r="G63" s="31"/>
      <c r="H63" s="31"/>
      <c r="I63" s="28"/>
      <c r="J63" s="31"/>
      <c r="K63" s="28"/>
      <c r="L63" s="28"/>
    </row>
    <row r="64" spans="1:12" ht="19.95" customHeight="1" x14ac:dyDescent="0.3">
      <c r="A64" s="25" t="str">
        <f>IF(الموظفين!$B64="","",الموظفين!A64)</f>
        <v/>
      </c>
      <c r="B64" s="30" t="str">
        <f>IF(الموظفين!$B64="","",الموظفين!B64)</f>
        <v/>
      </c>
      <c r="C64" s="31"/>
      <c r="D64" s="31"/>
      <c r="E64" s="31"/>
      <c r="F64" s="31"/>
      <c r="G64" s="31"/>
      <c r="H64" s="31"/>
      <c r="I64" s="28"/>
      <c r="J64" s="31"/>
      <c r="K64" s="28"/>
      <c r="L64" s="28"/>
    </row>
    <row r="65" spans="1:12" ht="19.95" customHeight="1" x14ac:dyDescent="0.3">
      <c r="A65" s="25" t="str">
        <f>IF(الموظفين!$B65="","",الموظفين!A65)</f>
        <v/>
      </c>
      <c r="B65" s="30" t="str">
        <f>IF(الموظفين!$B65="","",الموظفين!B65)</f>
        <v/>
      </c>
      <c r="C65" s="31"/>
      <c r="D65" s="31"/>
      <c r="E65" s="31"/>
      <c r="F65" s="31"/>
      <c r="G65" s="31"/>
      <c r="H65" s="31"/>
      <c r="I65" s="28"/>
      <c r="J65" s="31"/>
      <c r="K65" s="28"/>
      <c r="L65" s="28"/>
    </row>
    <row r="66" spans="1:12" ht="19.95" customHeight="1" x14ac:dyDescent="0.3">
      <c r="A66" s="25" t="str">
        <f>IF(الموظفين!$B66="","",الموظفين!A66)</f>
        <v/>
      </c>
      <c r="B66" s="30" t="str">
        <f>IF(الموظفين!$B66="","",الموظفين!B66)</f>
        <v/>
      </c>
      <c r="C66" s="31"/>
      <c r="D66" s="31"/>
      <c r="E66" s="31"/>
      <c r="F66" s="31"/>
      <c r="G66" s="31"/>
      <c r="H66" s="31"/>
      <c r="I66" s="28"/>
      <c r="J66" s="31"/>
      <c r="K66" s="28"/>
      <c r="L66" s="28"/>
    </row>
    <row r="67" spans="1:12" ht="19.95" customHeight="1" x14ac:dyDescent="0.3">
      <c r="A67" s="25" t="str">
        <f>IF(الموظفين!$B67="","",الموظفين!A67)</f>
        <v/>
      </c>
      <c r="B67" s="30" t="str">
        <f>IF(الموظفين!$B67="","",الموظفين!B67)</f>
        <v/>
      </c>
      <c r="C67" s="31"/>
      <c r="D67" s="31"/>
      <c r="E67" s="31"/>
      <c r="F67" s="31"/>
      <c r="G67" s="31"/>
      <c r="H67" s="31"/>
      <c r="I67" s="28"/>
      <c r="J67" s="31"/>
      <c r="K67" s="28"/>
      <c r="L67" s="28"/>
    </row>
    <row r="68" spans="1:12" ht="19.95" customHeight="1" x14ac:dyDescent="0.3">
      <c r="A68" s="25" t="str">
        <f>IF(الموظفين!$B68="","",الموظفين!A68)</f>
        <v/>
      </c>
      <c r="B68" s="30" t="str">
        <f>IF(الموظفين!$B68="","",الموظفين!B68)</f>
        <v/>
      </c>
      <c r="C68" s="31"/>
      <c r="D68" s="31"/>
      <c r="E68" s="31"/>
      <c r="F68" s="31"/>
      <c r="G68" s="31"/>
      <c r="H68" s="31"/>
      <c r="I68" s="28"/>
      <c r="J68" s="31"/>
      <c r="K68" s="28"/>
      <c r="L68" s="28"/>
    </row>
    <row r="69" spans="1:12" ht="19.95" customHeight="1" x14ac:dyDescent="0.3">
      <c r="A69" s="25" t="str">
        <f>IF(الموظفين!$B69="","",الموظفين!A69)</f>
        <v/>
      </c>
      <c r="B69" s="30" t="str">
        <f>IF(الموظفين!$B69="","",الموظفين!B69)</f>
        <v/>
      </c>
      <c r="C69" s="31"/>
      <c r="D69" s="31"/>
      <c r="E69" s="31"/>
      <c r="F69" s="31"/>
      <c r="G69" s="31"/>
      <c r="H69" s="31"/>
      <c r="I69" s="28"/>
      <c r="J69" s="31"/>
      <c r="K69" s="28"/>
      <c r="L69" s="28"/>
    </row>
    <row r="70" spans="1:12" ht="19.95" customHeight="1" x14ac:dyDescent="0.3">
      <c r="A70" s="25" t="str">
        <f>IF(الموظفين!$B70="","",الموظفين!A70)</f>
        <v/>
      </c>
      <c r="B70" s="30" t="str">
        <f>IF(الموظفين!$B70="","",الموظفين!B70)</f>
        <v/>
      </c>
      <c r="C70" s="31"/>
      <c r="D70" s="31"/>
      <c r="E70" s="31"/>
      <c r="F70" s="31"/>
      <c r="G70" s="31"/>
      <c r="H70" s="31"/>
      <c r="I70" s="28"/>
      <c r="J70" s="31"/>
      <c r="K70" s="28"/>
      <c r="L70" s="28"/>
    </row>
    <row r="71" spans="1:12" ht="19.95" customHeight="1" x14ac:dyDescent="0.3">
      <c r="A71" s="25" t="str">
        <f>IF(الموظفين!$B71="","",الموظفين!A71)</f>
        <v/>
      </c>
      <c r="B71" s="30" t="str">
        <f>IF(الموظفين!$B71="","",الموظفين!B71)</f>
        <v/>
      </c>
      <c r="C71" s="31"/>
      <c r="D71" s="31"/>
      <c r="E71" s="31"/>
      <c r="F71" s="31"/>
      <c r="G71" s="31"/>
      <c r="H71" s="31"/>
      <c r="I71" s="28"/>
      <c r="J71" s="31"/>
      <c r="K71" s="28"/>
      <c r="L71" s="28"/>
    </row>
    <row r="72" spans="1:12" ht="19.95" customHeight="1" x14ac:dyDescent="0.3">
      <c r="A72" s="25" t="str">
        <f>IF(الموظفين!$B72="","",الموظفين!A72)</f>
        <v/>
      </c>
      <c r="B72" s="30" t="str">
        <f>IF(الموظفين!$B72="","",الموظفين!B72)</f>
        <v/>
      </c>
      <c r="C72" s="31"/>
      <c r="D72" s="31"/>
      <c r="E72" s="31"/>
      <c r="F72" s="31"/>
      <c r="G72" s="31"/>
      <c r="H72" s="31"/>
      <c r="I72" s="28"/>
      <c r="J72" s="31"/>
      <c r="K72" s="28"/>
      <c r="L72" s="28"/>
    </row>
    <row r="73" spans="1:12" ht="19.95" customHeight="1" x14ac:dyDescent="0.3">
      <c r="A73" s="25" t="str">
        <f>IF(الموظفين!$B73="","",الموظفين!A73)</f>
        <v/>
      </c>
      <c r="B73" s="30" t="str">
        <f>IF(الموظفين!$B73="","",الموظفين!B73)</f>
        <v/>
      </c>
      <c r="C73" s="31"/>
      <c r="D73" s="31"/>
      <c r="E73" s="31"/>
      <c r="F73" s="31"/>
      <c r="G73" s="31"/>
      <c r="H73" s="31"/>
      <c r="I73" s="28"/>
      <c r="J73" s="31"/>
      <c r="K73" s="28"/>
      <c r="L73" s="28"/>
    </row>
    <row r="74" spans="1:12" ht="19.95" customHeight="1" x14ac:dyDescent="0.3">
      <c r="A74" s="25" t="str">
        <f>IF(الموظفين!$B74="","",الموظفين!A74)</f>
        <v/>
      </c>
      <c r="B74" s="30" t="str">
        <f>IF(الموظفين!$B74="","",الموظفين!B74)</f>
        <v/>
      </c>
      <c r="C74" s="31"/>
      <c r="D74" s="31"/>
      <c r="E74" s="31"/>
      <c r="F74" s="31"/>
      <c r="G74" s="31"/>
      <c r="H74" s="31"/>
      <c r="I74" s="28"/>
      <c r="J74" s="31"/>
      <c r="K74" s="28"/>
      <c r="L74" s="28"/>
    </row>
    <row r="75" spans="1:12" ht="19.95" customHeight="1" x14ac:dyDescent="0.3">
      <c r="A75" s="25" t="str">
        <f>IF(الموظفين!$B75="","",الموظفين!A75)</f>
        <v/>
      </c>
      <c r="B75" s="30" t="str">
        <f>IF(الموظفين!$B75="","",الموظفين!B75)</f>
        <v/>
      </c>
      <c r="C75" s="31"/>
      <c r="D75" s="31"/>
      <c r="E75" s="31"/>
      <c r="F75" s="31"/>
      <c r="G75" s="31"/>
      <c r="H75" s="31"/>
      <c r="I75" s="28"/>
      <c r="J75" s="31"/>
      <c r="K75" s="28"/>
      <c r="L75" s="28"/>
    </row>
    <row r="76" spans="1:12" ht="19.95" customHeight="1" x14ac:dyDescent="0.3">
      <c r="A76" s="25" t="str">
        <f>IF(الموظفين!$B76="","",الموظفين!A76)</f>
        <v/>
      </c>
      <c r="B76" s="30" t="str">
        <f>IF(الموظفين!$B76="","",الموظفين!B76)</f>
        <v/>
      </c>
      <c r="C76" s="31"/>
      <c r="D76" s="31"/>
      <c r="E76" s="31"/>
      <c r="F76" s="31"/>
      <c r="G76" s="31"/>
      <c r="H76" s="31"/>
      <c r="I76" s="28"/>
      <c r="J76" s="31"/>
      <c r="K76" s="28"/>
      <c r="L76" s="28"/>
    </row>
    <row r="77" spans="1:12" ht="19.95" customHeight="1" x14ac:dyDescent="0.3">
      <c r="A77" s="25" t="str">
        <f>IF(الموظفين!$B77="","",الموظفين!A77)</f>
        <v/>
      </c>
      <c r="B77" s="30" t="str">
        <f>IF(الموظفين!$B77="","",الموظفين!B77)</f>
        <v/>
      </c>
      <c r="C77" s="31"/>
      <c r="D77" s="31"/>
      <c r="E77" s="31"/>
      <c r="F77" s="31"/>
      <c r="G77" s="31"/>
      <c r="H77" s="31"/>
      <c r="I77" s="28"/>
      <c r="J77" s="31"/>
      <c r="K77" s="28"/>
      <c r="L77" s="28"/>
    </row>
    <row r="78" spans="1:12" ht="19.95" customHeight="1" x14ac:dyDescent="0.3">
      <c r="A78" s="25" t="str">
        <f>IF(الموظفين!$B78="","",الموظفين!A78)</f>
        <v/>
      </c>
      <c r="B78" s="30" t="str">
        <f>IF(الموظفين!$B78="","",الموظفين!B78)</f>
        <v/>
      </c>
      <c r="C78" s="31"/>
      <c r="D78" s="31"/>
      <c r="E78" s="31"/>
      <c r="F78" s="31"/>
      <c r="G78" s="31"/>
      <c r="H78" s="31"/>
      <c r="I78" s="28"/>
      <c r="J78" s="31"/>
      <c r="K78" s="28"/>
      <c r="L78" s="28"/>
    </row>
    <row r="79" spans="1:12" ht="19.95" customHeight="1" x14ac:dyDescent="0.3">
      <c r="A79" s="25" t="str">
        <f>IF(الموظفين!$B79="","",الموظفين!A79)</f>
        <v/>
      </c>
      <c r="B79" s="30" t="str">
        <f>IF(الموظفين!$B79="","",الموظفين!B79)</f>
        <v/>
      </c>
      <c r="C79" s="31"/>
      <c r="D79" s="31"/>
      <c r="E79" s="31"/>
      <c r="F79" s="31"/>
      <c r="G79" s="31"/>
      <c r="H79" s="31"/>
      <c r="I79" s="28"/>
      <c r="J79" s="31"/>
      <c r="K79" s="28"/>
      <c r="L79" s="28"/>
    </row>
    <row r="80" spans="1:12" ht="19.95" customHeight="1" x14ac:dyDescent="0.3">
      <c r="A80" s="25" t="str">
        <f>IF(الموظفين!$B80="","",الموظفين!A80)</f>
        <v/>
      </c>
      <c r="B80" s="30" t="str">
        <f>IF(الموظفين!$B80="","",الموظفين!B80)</f>
        <v/>
      </c>
      <c r="C80" s="31"/>
      <c r="D80" s="31"/>
      <c r="E80" s="31"/>
      <c r="F80" s="31"/>
      <c r="G80" s="31"/>
      <c r="H80" s="31"/>
      <c r="I80" s="28"/>
      <c r="J80" s="31"/>
      <c r="K80" s="28"/>
      <c r="L80" s="28"/>
    </row>
    <row r="81" spans="1:12" ht="19.95" customHeight="1" x14ac:dyDescent="0.3">
      <c r="A81" s="25" t="str">
        <f>IF(الموظفين!$B81="","",الموظفين!A81)</f>
        <v/>
      </c>
      <c r="B81" s="30" t="str">
        <f>IF(الموظفين!$B81="","",الموظفين!B81)</f>
        <v/>
      </c>
      <c r="C81" s="31"/>
      <c r="D81" s="31"/>
      <c r="E81" s="31"/>
      <c r="F81" s="31"/>
      <c r="G81" s="31"/>
      <c r="H81" s="31"/>
      <c r="I81" s="28"/>
      <c r="J81" s="31"/>
      <c r="K81" s="28"/>
      <c r="L81" s="28"/>
    </row>
    <row r="82" spans="1:12" ht="19.95" customHeight="1" x14ac:dyDescent="0.3">
      <c r="A82" s="25" t="str">
        <f>IF(الموظفين!$B82="","",الموظفين!A82)</f>
        <v/>
      </c>
      <c r="B82" s="30" t="str">
        <f>IF(الموظفين!$B82="","",الموظفين!B82)</f>
        <v/>
      </c>
      <c r="C82" s="31"/>
      <c r="D82" s="31"/>
      <c r="E82" s="31"/>
      <c r="F82" s="31"/>
      <c r="G82" s="31"/>
      <c r="H82" s="31"/>
      <c r="I82" s="28"/>
      <c r="J82" s="31"/>
      <c r="K82" s="28"/>
      <c r="L82" s="28"/>
    </row>
    <row r="83" spans="1:12" ht="19.95" customHeight="1" x14ac:dyDescent="0.3">
      <c r="A83" s="25" t="str">
        <f>IF(الموظفين!$B83="","",الموظفين!A83)</f>
        <v/>
      </c>
      <c r="B83" s="30" t="str">
        <f>IF(الموظفين!$B83="","",الموظفين!B83)</f>
        <v/>
      </c>
      <c r="C83" s="31"/>
      <c r="D83" s="31"/>
      <c r="E83" s="31"/>
      <c r="F83" s="31"/>
      <c r="G83" s="31"/>
      <c r="H83" s="31"/>
      <c r="I83" s="28"/>
      <c r="J83" s="31"/>
      <c r="K83" s="28"/>
      <c r="L83" s="28"/>
    </row>
    <row r="84" spans="1:12" ht="19.95" customHeight="1" x14ac:dyDescent="0.3">
      <c r="A84" s="25" t="str">
        <f>IF(الموظفين!$B84="","",الموظفين!A84)</f>
        <v/>
      </c>
      <c r="B84" s="30" t="str">
        <f>IF(الموظفين!$B84="","",الموظفين!B84)</f>
        <v/>
      </c>
      <c r="C84" s="31"/>
      <c r="D84" s="31"/>
      <c r="E84" s="31"/>
      <c r="F84" s="31"/>
      <c r="G84" s="31"/>
      <c r="H84" s="31"/>
      <c r="I84" s="28"/>
      <c r="J84" s="31"/>
      <c r="K84" s="28"/>
      <c r="L84" s="28"/>
    </row>
    <row r="85" spans="1:12" ht="19.95" customHeight="1" x14ac:dyDescent="0.3">
      <c r="A85" s="25" t="str">
        <f>IF(الموظفين!$B85="","",الموظفين!A85)</f>
        <v/>
      </c>
      <c r="B85" s="30" t="str">
        <f>IF(الموظفين!$B85="","",الموظفين!B85)</f>
        <v/>
      </c>
      <c r="C85" s="31"/>
      <c r="D85" s="31"/>
      <c r="E85" s="31"/>
      <c r="F85" s="31"/>
      <c r="G85" s="31"/>
      <c r="H85" s="31"/>
      <c r="I85" s="28"/>
      <c r="J85" s="31"/>
      <c r="K85" s="28"/>
      <c r="L85" s="28"/>
    </row>
    <row r="86" spans="1:12" ht="19.95" customHeight="1" x14ac:dyDescent="0.3">
      <c r="A86" s="25" t="str">
        <f>IF(الموظفين!$B86="","",الموظفين!A86)</f>
        <v/>
      </c>
      <c r="B86" s="30" t="str">
        <f>IF(الموظفين!$B86="","",الموظفين!B86)</f>
        <v/>
      </c>
      <c r="C86" s="31"/>
      <c r="D86" s="31"/>
      <c r="E86" s="31"/>
      <c r="F86" s="31"/>
      <c r="G86" s="31"/>
      <c r="H86" s="31"/>
      <c r="I86" s="28"/>
      <c r="J86" s="31"/>
      <c r="K86" s="28"/>
      <c r="L86" s="28"/>
    </row>
    <row r="87" spans="1:12" ht="19.95" customHeight="1" x14ac:dyDescent="0.3">
      <c r="A87" s="25" t="str">
        <f>IF(الموظفين!$B87="","",الموظفين!A87)</f>
        <v/>
      </c>
      <c r="B87" s="30" t="str">
        <f>IF(الموظفين!$B87="","",الموظفين!B87)</f>
        <v/>
      </c>
      <c r="C87" s="31"/>
      <c r="D87" s="31"/>
      <c r="E87" s="31"/>
      <c r="F87" s="31"/>
      <c r="G87" s="31"/>
      <c r="H87" s="31"/>
      <c r="I87" s="28"/>
      <c r="J87" s="31"/>
      <c r="K87" s="28"/>
      <c r="L87" s="28"/>
    </row>
    <row r="88" spans="1:12" ht="19.95" customHeight="1" x14ac:dyDescent="0.3">
      <c r="A88" s="25" t="str">
        <f>IF(الموظفين!$B88="","",الموظفين!A88)</f>
        <v/>
      </c>
      <c r="B88" s="30" t="str">
        <f>IF(الموظفين!$B88="","",الموظفين!B88)</f>
        <v/>
      </c>
      <c r="C88" s="31"/>
      <c r="D88" s="31"/>
      <c r="E88" s="31"/>
      <c r="F88" s="31"/>
      <c r="G88" s="31"/>
      <c r="H88" s="31"/>
      <c r="I88" s="28"/>
      <c r="J88" s="31"/>
      <c r="K88" s="28"/>
      <c r="L88" s="28"/>
    </row>
    <row r="89" spans="1:12" ht="19.95" customHeight="1" x14ac:dyDescent="0.3">
      <c r="A89" s="25" t="str">
        <f>IF(الموظفين!$B89="","",الموظفين!A89)</f>
        <v/>
      </c>
      <c r="B89" s="30" t="str">
        <f>IF(الموظفين!$B89="","",الموظفين!B89)</f>
        <v/>
      </c>
      <c r="C89" s="31"/>
      <c r="D89" s="31"/>
      <c r="E89" s="31"/>
      <c r="F89" s="31"/>
      <c r="G89" s="31"/>
      <c r="H89" s="31"/>
      <c r="I89" s="28"/>
      <c r="J89" s="31"/>
      <c r="K89" s="28"/>
      <c r="L89" s="28"/>
    </row>
    <row r="90" spans="1:12" ht="19.95" customHeight="1" x14ac:dyDescent="0.3">
      <c r="A90" s="25" t="str">
        <f>IF(الموظفين!$B90="","",الموظفين!A90)</f>
        <v/>
      </c>
      <c r="B90" s="30" t="str">
        <f>IF(الموظفين!$B90="","",الموظفين!B90)</f>
        <v/>
      </c>
      <c r="C90" s="31"/>
      <c r="D90" s="31"/>
      <c r="E90" s="31"/>
      <c r="F90" s="31"/>
      <c r="G90" s="31"/>
      <c r="H90" s="31"/>
      <c r="I90" s="28"/>
      <c r="J90" s="31"/>
      <c r="K90" s="28"/>
      <c r="L90" s="28"/>
    </row>
    <row r="91" spans="1:12" ht="19.95" customHeight="1" x14ac:dyDescent="0.3">
      <c r="A91" s="25" t="str">
        <f>IF(الموظفين!$B91="","",الموظفين!A91)</f>
        <v/>
      </c>
      <c r="B91" s="30" t="str">
        <f>IF(الموظفين!$B91="","",الموظفين!B91)</f>
        <v/>
      </c>
      <c r="C91" s="31"/>
      <c r="D91" s="31"/>
      <c r="E91" s="31"/>
      <c r="F91" s="31"/>
      <c r="G91" s="31"/>
      <c r="H91" s="31"/>
      <c r="I91" s="28"/>
      <c r="J91" s="31"/>
      <c r="K91" s="28"/>
      <c r="L91" s="28"/>
    </row>
    <row r="92" spans="1:12" ht="19.95" customHeight="1" x14ac:dyDescent="0.3">
      <c r="A92" s="25" t="str">
        <f>IF(الموظفين!$B92="","",الموظفين!A92)</f>
        <v/>
      </c>
      <c r="B92" s="30" t="str">
        <f>IF(الموظفين!$B92="","",الموظفين!B92)</f>
        <v/>
      </c>
      <c r="C92" s="31"/>
      <c r="D92" s="31"/>
      <c r="E92" s="31"/>
      <c r="F92" s="31"/>
      <c r="G92" s="31"/>
      <c r="H92" s="31"/>
      <c r="I92" s="28"/>
      <c r="J92" s="31"/>
      <c r="K92" s="28"/>
      <c r="L92" s="28"/>
    </row>
    <row r="93" spans="1:12" ht="19.95" customHeight="1" x14ac:dyDescent="0.3">
      <c r="A93" s="25" t="str">
        <f>IF(الموظفين!$B93="","",الموظفين!A93)</f>
        <v/>
      </c>
      <c r="B93" s="30" t="str">
        <f>IF(الموظفين!$B93="","",الموظفين!B93)</f>
        <v/>
      </c>
      <c r="C93" s="31"/>
      <c r="D93" s="31"/>
      <c r="E93" s="31"/>
      <c r="F93" s="31"/>
      <c r="G93" s="31"/>
      <c r="H93" s="31"/>
      <c r="I93" s="28"/>
      <c r="J93" s="31"/>
      <c r="K93" s="28"/>
      <c r="L93" s="28"/>
    </row>
    <row r="94" spans="1:12" ht="19.95" customHeight="1" x14ac:dyDescent="0.3">
      <c r="A94" s="25" t="str">
        <f>IF(الموظفين!$B94="","",الموظفين!A94)</f>
        <v/>
      </c>
      <c r="B94" s="30" t="str">
        <f>IF(الموظفين!$B94="","",الموظفين!B94)</f>
        <v/>
      </c>
      <c r="C94" s="31"/>
      <c r="D94" s="31"/>
      <c r="E94" s="31"/>
      <c r="F94" s="31"/>
      <c r="G94" s="31"/>
      <c r="H94" s="31"/>
      <c r="I94" s="28"/>
      <c r="J94" s="31"/>
      <c r="K94" s="28"/>
      <c r="L94" s="28"/>
    </row>
    <row r="95" spans="1:12" ht="19.95" customHeight="1" x14ac:dyDescent="0.3">
      <c r="A95" s="25" t="str">
        <f>IF(الموظفين!$B95="","",الموظفين!A95)</f>
        <v/>
      </c>
      <c r="B95" s="30" t="str">
        <f>IF(الموظفين!$B95="","",الموظفين!B95)</f>
        <v/>
      </c>
      <c r="C95" s="31"/>
      <c r="D95" s="31"/>
      <c r="E95" s="31"/>
      <c r="F95" s="31"/>
      <c r="G95" s="31"/>
      <c r="H95" s="31"/>
      <c r="I95" s="28"/>
      <c r="J95" s="31"/>
      <c r="K95" s="28"/>
      <c r="L95" s="28"/>
    </row>
    <row r="96" spans="1:12" ht="19.95" customHeight="1" x14ac:dyDescent="0.3">
      <c r="A96" s="25" t="str">
        <f>IF(الموظفين!$B96="","",الموظفين!A96)</f>
        <v/>
      </c>
      <c r="B96" s="30" t="str">
        <f>IF(الموظفين!$B96="","",الموظفين!B96)</f>
        <v/>
      </c>
      <c r="C96" s="31"/>
      <c r="D96" s="31"/>
      <c r="E96" s="31"/>
      <c r="F96" s="31"/>
      <c r="G96" s="31"/>
      <c r="H96" s="31"/>
      <c r="I96" s="28"/>
      <c r="J96" s="31"/>
      <c r="K96" s="28"/>
      <c r="L96" s="28"/>
    </row>
    <row r="97" spans="1:12" ht="19.95" customHeight="1" x14ac:dyDescent="0.3">
      <c r="A97" s="25" t="str">
        <f>IF(الموظفين!$B97="","",الموظفين!A97)</f>
        <v/>
      </c>
      <c r="B97" s="30" t="str">
        <f>IF(الموظفين!$B97="","",الموظفين!B97)</f>
        <v/>
      </c>
      <c r="C97" s="31"/>
      <c r="D97" s="31"/>
      <c r="E97" s="31"/>
      <c r="F97" s="31"/>
      <c r="G97" s="31"/>
      <c r="H97" s="31"/>
      <c r="I97" s="28"/>
      <c r="J97" s="31"/>
      <c r="K97" s="28"/>
      <c r="L97" s="28"/>
    </row>
    <row r="98" spans="1:12" ht="19.95" customHeight="1" x14ac:dyDescent="0.3">
      <c r="A98" s="25" t="str">
        <f>IF(الموظفين!$B98="","",الموظفين!A98)</f>
        <v/>
      </c>
      <c r="B98" s="30" t="str">
        <f>IF(الموظفين!$B98="","",الموظفين!B98)</f>
        <v/>
      </c>
      <c r="C98" s="31"/>
      <c r="D98" s="31"/>
      <c r="E98" s="31"/>
      <c r="F98" s="31"/>
      <c r="G98" s="31"/>
      <c r="H98" s="31"/>
      <c r="I98" s="28"/>
      <c r="J98" s="31"/>
      <c r="K98" s="28"/>
      <c r="L98" s="28"/>
    </row>
    <row r="99" spans="1:12" ht="19.95" customHeight="1" x14ac:dyDescent="0.3">
      <c r="A99" s="25" t="str">
        <f>IF(الموظفين!$B99="","",الموظفين!A99)</f>
        <v/>
      </c>
      <c r="B99" s="30" t="str">
        <f>IF(الموظفين!$B99="","",الموظفين!B99)</f>
        <v/>
      </c>
      <c r="C99" s="31"/>
      <c r="D99" s="31"/>
      <c r="E99" s="31"/>
      <c r="F99" s="31"/>
      <c r="G99" s="31"/>
      <c r="H99" s="31"/>
      <c r="I99" s="28"/>
      <c r="J99" s="31"/>
      <c r="K99" s="28"/>
      <c r="L99" s="28"/>
    </row>
    <row r="100" spans="1:12" ht="19.95" customHeight="1" x14ac:dyDescent="0.3">
      <c r="A100" s="25" t="str">
        <f>IF(الموظفين!$B100="","",الموظفين!A100)</f>
        <v/>
      </c>
      <c r="B100" s="30" t="str">
        <f>IF(الموظفين!$B100="","",الموظفين!B100)</f>
        <v/>
      </c>
      <c r="C100" s="31"/>
      <c r="D100" s="31"/>
      <c r="E100" s="31"/>
      <c r="F100" s="31"/>
      <c r="G100" s="31"/>
      <c r="H100" s="31"/>
      <c r="I100" s="28"/>
      <c r="J100" s="31"/>
      <c r="K100" s="28"/>
      <c r="L100" s="28"/>
    </row>
    <row r="101" spans="1:12" ht="19.95" customHeight="1" x14ac:dyDescent="0.3">
      <c r="A101" s="25" t="str">
        <f>IF(الموظفين!$B101="","",الموظفين!A101)</f>
        <v/>
      </c>
      <c r="B101" s="30" t="str">
        <f>IF(الموظفين!$B101="","",الموظفين!B101)</f>
        <v/>
      </c>
      <c r="C101" s="31"/>
      <c r="D101" s="31"/>
      <c r="E101" s="31"/>
      <c r="F101" s="31"/>
      <c r="G101" s="31"/>
      <c r="H101" s="31"/>
      <c r="I101" s="28"/>
      <c r="J101" s="31"/>
      <c r="K101" s="28"/>
      <c r="L101" s="28"/>
    </row>
    <row r="102" spans="1:12" ht="19.95" customHeight="1" x14ac:dyDescent="0.3">
      <c r="A102" s="25" t="str">
        <f>IF(الموظفين!$B102="","",الموظفين!A102)</f>
        <v/>
      </c>
      <c r="B102" s="30" t="str">
        <f>IF(الموظفين!$B102="","",الموظفين!B102)</f>
        <v/>
      </c>
      <c r="C102" s="31"/>
      <c r="D102" s="31"/>
      <c r="E102" s="31"/>
      <c r="F102" s="31"/>
      <c r="G102" s="31"/>
      <c r="H102" s="31"/>
      <c r="I102" s="28"/>
      <c r="J102" s="31"/>
      <c r="K102" s="28"/>
      <c r="L102" s="28"/>
    </row>
    <row r="103" spans="1:12" ht="19.95" customHeight="1" x14ac:dyDescent="0.3">
      <c r="A103" s="25" t="str">
        <f>IF(الموظفين!$B103="","",الموظفين!A103)</f>
        <v/>
      </c>
      <c r="B103" s="30" t="str">
        <f>IF(الموظفين!$B103="","",الموظفين!B103)</f>
        <v/>
      </c>
      <c r="C103" s="31"/>
      <c r="D103" s="31"/>
      <c r="E103" s="31"/>
      <c r="F103" s="31"/>
      <c r="G103" s="31"/>
      <c r="H103" s="31"/>
      <c r="I103" s="28"/>
      <c r="J103" s="31"/>
      <c r="K103" s="28"/>
      <c r="L103" s="28"/>
    </row>
    <row r="104" spans="1:12" ht="19.95" customHeight="1" x14ac:dyDescent="0.3">
      <c r="A104" s="25" t="str">
        <f>IF(الموظفين!$B104="","",الموظفين!A104)</f>
        <v/>
      </c>
      <c r="B104" s="30" t="str">
        <f>IF(الموظفين!$B104="","",الموظفين!B104)</f>
        <v/>
      </c>
      <c r="C104" s="31"/>
      <c r="D104" s="31"/>
      <c r="E104" s="31"/>
      <c r="F104" s="31"/>
      <c r="G104" s="31"/>
      <c r="H104" s="31"/>
      <c r="I104" s="28"/>
      <c r="J104" s="31"/>
      <c r="K104" s="28"/>
      <c r="L104" s="28"/>
    </row>
    <row r="105" spans="1:12" ht="19.95" customHeight="1" x14ac:dyDescent="0.3">
      <c r="A105" s="25" t="str">
        <f>IF(الموظفين!$B105="","",الموظفين!A105)</f>
        <v/>
      </c>
      <c r="B105" s="30" t="str">
        <f>IF(الموظفين!$B105="","",الموظفين!B105)</f>
        <v/>
      </c>
      <c r="C105" s="31"/>
      <c r="D105" s="31"/>
      <c r="E105" s="31"/>
      <c r="F105" s="31"/>
      <c r="G105" s="31"/>
      <c r="H105" s="31"/>
      <c r="I105" s="28"/>
      <c r="J105" s="31"/>
      <c r="K105" s="28"/>
      <c r="L105" s="28"/>
    </row>
  </sheetData>
  <sheetProtection sheet="1" formatColumns="0" formatRows="0"/>
  <mergeCells count="3">
    <mergeCell ref="A3:L3"/>
    <mergeCell ref="A2:L2"/>
    <mergeCell ref="A1:L1"/>
  </mergeCells>
  <conditionalFormatting sqref="J6:J105">
    <cfRule type="expression" dxfId="6" priority="1">
      <formula>N(J6)&gt;5</formula>
    </cfRule>
  </conditionalFormatting>
  <conditionalFormatting sqref="C6:D105">
    <cfRule type="expression" dxfId="5" priority="2">
      <formula>N($C6)+N($D6)&gt;WorkDays</formula>
    </cfRule>
  </conditionalFormatting>
  <dataValidations count="1">
    <dataValidation type="decimal" operator="greaterThanOrEqual" showErrorMessage="1" errorTitle="رقم غلط" error="اكتب رقم (صفر أو أكتر)." sqref="C6:L105" xr:uid="{00000000-0002-0000-0300-000000000000}">
      <formula1>0</formula1>
    </dataValidation>
  </dataValidations>
  <pageMargins left="0.75" right="0.75" top="1" bottom="1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1B2B"/>
    <pageSetUpPr fitToPage="1"/>
  </sheetPr>
  <dimension ref="A1:AD119"/>
  <sheetViews>
    <sheetView showGridLines="0" rightToLeft="1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8" customWidth="1"/>
    <col min="2" max="2" width="22" customWidth="1"/>
    <col min="3" max="3" width="14" customWidth="1"/>
    <col min="4" max="4" width="12" customWidth="1"/>
    <col min="5" max="5" width="10" customWidth="1"/>
    <col min="6" max="6" width="12" customWidth="1"/>
    <col min="7" max="8" width="10" customWidth="1"/>
    <col min="9" max="9" width="11" customWidth="1"/>
    <col min="10" max="10" width="10" customWidth="1"/>
    <col min="11" max="11" width="12" customWidth="1"/>
    <col min="12" max="15" width="11" customWidth="1"/>
    <col min="16" max="18" width="10" customWidth="1"/>
    <col min="19" max="19" width="12" customWidth="1"/>
    <col min="20" max="20" width="14" customWidth="1"/>
    <col min="21" max="21" width="11" customWidth="1"/>
    <col min="22" max="22" width="13" customWidth="1"/>
    <col min="23" max="23" width="26" customWidth="1"/>
    <col min="24" max="30" width="6" hidden="1" customWidth="1"/>
  </cols>
  <sheetData>
    <row r="1" spans="1:30" ht="42" customHeight="1" x14ac:dyDescent="0.3">
      <c r="A1" s="92" t="str">
        <f>"كشف مرتبات "&amp;CompanyName&amp;" · "&amp;MonthTitle</f>
        <v>كشف مرتبات شركة الأفق للصناعات · أكتوبر 2026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30" ht="24" customHeight="1" x14ac:dyDescent="0.3">
      <c r="A2" s="88" t="str">
        <f>"الموظفين: "&amp;COUNTIF(B6:B105,"?*")&amp;"     ·     التأمينات: "&amp;SIOn&amp;"     ·     الضريبة: "&amp;TaxOn&amp;"     ·     أجر اليوم = الشامل على "&amp;WorkDays&amp;" يوم"</f>
        <v>الموظفين: 7     ·     التأمينات: نعم     ·     الضريبة: نعم     ·     أجر اليوم = الشامل على 26 يوم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30" ht="19.95" customHeight="1" x14ac:dyDescent="0.3">
      <c r="A3" s="72" t="s">
        <v>112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30" ht="24" customHeight="1" x14ac:dyDescent="0.3">
      <c r="A4" s="100" t="s">
        <v>113</v>
      </c>
      <c r="B4" s="101"/>
      <c r="C4" s="101"/>
      <c r="D4" s="100" t="s">
        <v>114</v>
      </c>
      <c r="E4" s="101"/>
      <c r="F4" s="101"/>
      <c r="G4" s="101"/>
      <c r="H4" s="101"/>
      <c r="I4" s="101"/>
      <c r="J4" s="101"/>
      <c r="K4" s="101"/>
      <c r="L4" s="100" t="s">
        <v>115</v>
      </c>
      <c r="M4" s="101"/>
      <c r="N4" s="101"/>
      <c r="O4" s="101"/>
      <c r="P4" s="101"/>
      <c r="Q4" s="101"/>
      <c r="R4" s="101"/>
      <c r="S4" s="101"/>
      <c r="T4" s="32" t="s">
        <v>116</v>
      </c>
      <c r="U4" s="100" t="s">
        <v>117</v>
      </c>
      <c r="V4" s="101"/>
      <c r="W4" s="32"/>
    </row>
    <row r="5" spans="1:30" ht="46.05" customHeight="1" x14ac:dyDescent="0.3">
      <c r="A5" s="26" t="s">
        <v>101</v>
      </c>
      <c r="B5" s="26" t="s">
        <v>71</v>
      </c>
      <c r="C5" s="26" t="s">
        <v>72</v>
      </c>
      <c r="D5" s="26" t="s">
        <v>77</v>
      </c>
      <c r="E5" s="26" t="s">
        <v>118</v>
      </c>
      <c r="F5" s="26" t="s">
        <v>119</v>
      </c>
      <c r="G5" s="26" t="s">
        <v>120</v>
      </c>
      <c r="H5" s="26" t="s">
        <v>121</v>
      </c>
      <c r="I5" s="26" t="s">
        <v>122</v>
      </c>
      <c r="J5" s="26" t="s">
        <v>123</v>
      </c>
      <c r="K5" s="26" t="s">
        <v>124</v>
      </c>
      <c r="L5" s="26" t="s">
        <v>125</v>
      </c>
      <c r="M5" s="26" t="s">
        <v>126</v>
      </c>
      <c r="N5" s="26" t="s">
        <v>127</v>
      </c>
      <c r="O5" s="26" t="s">
        <v>128</v>
      </c>
      <c r="P5" s="26" t="s">
        <v>129</v>
      </c>
      <c r="Q5" s="26" t="s">
        <v>130</v>
      </c>
      <c r="R5" s="26" t="s">
        <v>131</v>
      </c>
      <c r="S5" s="26" t="s">
        <v>132</v>
      </c>
      <c r="T5" s="26" t="s">
        <v>133</v>
      </c>
      <c r="U5" s="26" t="s">
        <v>134</v>
      </c>
      <c r="V5" s="26" t="s">
        <v>135</v>
      </c>
      <c r="W5" s="26" t="s">
        <v>136</v>
      </c>
      <c r="X5" s="26" t="s">
        <v>137</v>
      </c>
      <c r="Y5" s="26" t="s">
        <v>138</v>
      </c>
      <c r="Z5" s="26" t="s">
        <v>139</v>
      </c>
      <c r="AA5" s="26" t="s">
        <v>140</v>
      </c>
      <c r="AB5" s="26" t="s">
        <v>141</v>
      </c>
      <c r="AC5" s="26" t="s">
        <v>142</v>
      </c>
      <c r="AD5" s="26" t="s">
        <v>143</v>
      </c>
    </row>
    <row r="6" spans="1:30" ht="19.95" customHeight="1" x14ac:dyDescent="0.3">
      <c r="A6" s="33" t="str">
        <f>IF(الموظفين!$B6="","",الموظفين!$A6)</f>
        <v>1001</v>
      </c>
      <c r="B6" s="34" t="str">
        <f>IF(الموظفين!$B6="","",الموظفين!$B6)</f>
        <v>أحمد سمير</v>
      </c>
      <c r="C6" s="33" t="str">
        <f>IF(الموظفين!$B6="","",الموظفين!$C6)</f>
        <v>محاسب</v>
      </c>
      <c r="D6" s="35">
        <f>IF($B6="","",N(الموظفين!$D6)+N(الموظفين!$E6)+N(الموظفين!$F6))</f>
        <v>11000</v>
      </c>
      <c r="E6" s="35">
        <f t="shared" ref="E6:E37" si="0">IF($B6="","",IF(D6&gt;0,D6/WorkDays,0))</f>
        <v>423.07692307692309</v>
      </c>
      <c r="F6" s="35">
        <f>IF($B6="","",ROUND((N('متغيرات الشهر'!C6)+N('متغيرات الشهر'!D6))*E6,2))</f>
        <v>0</v>
      </c>
      <c r="G6" s="35">
        <f>IF($B6="","",ROUND(MIN(N('متغيرات الشهر'!E6),X6*ROUND(DayHours*60,0))*E6/ROUND(DayHours*60,0),2))</f>
        <v>0</v>
      </c>
      <c r="H6" s="35">
        <f t="shared" ref="H6:H37" si="1">IF($B6="","",ROUND(D6/WorkDays/DayHours,4))</f>
        <v>52.884599999999999</v>
      </c>
      <c r="I6" s="35">
        <f>IF($B6="","",ROUND(N('متغيرات الشهر'!F6)*H6*OTDay+N('متغيرات الشهر'!G6)*H6*OTNight+N('متغيرات الشهر'!H6)*H6*OTRest,2))</f>
        <v>0</v>
      </c>
      <c r="J6" s="35">
        <f>IF($B6="","",N('متغيرات الشهر'!I6))</f>
        <v>0</v>
      </c>
      <c r="K6" s="35">
        <f t="shared" ref="K6:K37" si="2">IF($B6="","",D6+J6+I6-F6-G6)</f>
        <v>11000</v>
      </c>
      <c r="L6" s="35">
        <f>IF($B6="","",IF(الموظفين!$G6="",D6,N(الموظفين!$G6)))</f>
        <v>11000</v>
      </c>
      <c r="M6" s="35">
        <f t="shared" ref="M6:M37" si="3">IF($B6="","",IF(AND(SIOn="نعم",L6&gt;0),ROUND(MAX(SIFloor,MIN(L6,SICap))*SIEmpRate,2),0))</f>
        <v>1210</v>
      </c>
      <c r="N6" s="35">
        <f t="shared" ref="N6:N37" si="4">IF($B6="","",MAX(0,K6-M6))</f>
        <v>9790</v>
      </c>
      <c r="O6" s="35">
        <f t="shared" ref="O6:O37" si="5">IF($B6="","",IF(TaxOn="نعم",ROUND(SUMPRODUCT((TaxIdx&gt;Z6)*TaxRate*(((Y6+TaxUp-ABS(Y6-TaxUp))/2-TaxLo*(TaxIdx&lt;&gt;Z6+1))+ABS((Y6+TaxUp-ABS(Y6-TaxUp))/2-TaxLo*(TaxIdx&lt;&gt;Z6+1)))/2)/12,2),0))</f>
        <v>770.5</v>
      </c>
      <c r="P6" s="35">
        <f>IF($B6="","",ROUND(N('متغيرات الشهر'!J6)*N(الموظفين!$D6)/WorkDays,2))</f>
        <v>0</v>
      </c>
      <c r="Q6" s="35">
        <f>IF($B6="","",ROUND(MAX(0,MIN(N('متغيرات الشهر'!K6),AA6)),2))</f>
        <v>0</v>
      </c>
      <c r="R6" s="35">
        <f>IF($B6="","",N('متغيرات الشهر'!L6))</f>
        <v>0</v>
      </c>
      <c r="S6" s="35">
        <f t="shared" ref="S6:S37" si="6">IF($B6="","",ROUND(F6+G6+M6+O6+Q6+R6+P6,2))</f>
        <v>1980.5</v>
      </c>
      <c r="T6" s="36">
        <f t="shared" ref="T6:T37" si="7">IF($B6="","",MAX(0,ROUND(D6+J6+I6-S6,2)))</f>
        <v>9019.5</v>
      </c>
      <c r="U6" s="35">
        <f t="shared" ref="U6:U37" si="8">IF($B6="","",IF(AND(SIOn="نعم",L6&gt;0),ROUND(MAX(SIFloor,MIN(L6,SICap))*SIErRate,2),0))</f>
        <v>2062.5</v>
      </c>
      <c r="V6" s="35">
        <f t="shared" ref="V6:V37" si="9">IF($B6="","",ROUND(K6+U6,2))</f>
        <v>13062.5</v>
      </c>
      <c r="W6" s="33" t="str">
        <f t="shared" ref="W6:W37" si="10">IF(AC6="","",SUBSTITUTE(LEFT(AC6,LEN(AC6)-1),"|"," · "))</f>
        <v/>
      </c>
      <c r="X6" s="37">
        <f>IF($B6="","",MAX(0,WorkDays-N('متغيرات الشهر'!C6)-N('متغيرات الشهر'!D6)))</f>
        <v>26</v>
      </c>
      <c r="Y6" s="35">
        <f t="shared" ref="Y6:Y37" si="11">IF($B6="","",MAX(0,N6*12-Exemption))</f>
        <v>97480</v>
      </c>
      <c r="Z6" s="38">
        <f t="shared" ref="Z6:Z37" si="12">IF($B6="","",SUMPRODUCT(--(BandLimits&lt;Y6)))</f>
        <v>0</v>
      </c>
      <c r="AA6" s="35">
        <f t="shared" ref="AA6:AA37" si="13">IF($B6="","",ROUND((D6+J6+I6)-(F6+G6+M6+O6+R6+P6),2))</f>
        <v>9019.5</v>
      </c>
      <c r="AB6" s="35">
        <f>IF($B6="","",ROUND(N('متغيرات الشهر'!K6)-Q6,2))</f>
        <v>0</v>
      </c>
      <c r="AC6" s="33" t="str">
        <f>IF($B6="","",IF(AB6&gt;0,"قسط سلفة اتأجل "&amp;TEXT(AB6,"#,##0.00")&amp;"|","")&amp;IF(N('متغيرات الشهر'!J6)&gt;5,"جزاءات فوق 5 أيام (م.143)|","")&amp;IF(AA6&lt;0,"الخصومات أكبر من المرتب|",""))</f>
        <v/>
      </c>
      <c r="AD6" s="35">
        <f t="shared" ref="AD6:AD37" si="14">IF($B6="","",IF(AND(SIOn="نعم",L6&gt;0),MAX(SIFloor,MIN(L6,SICap)),0))</f>
        <v>11000</v>
      </c>
    </row>
    <row r="7" spans="1:30" ht="19.95" customHeight="1" x14ac:dyDescent="0.3">
      <c r="A7" s="33" t="str">
        <f>IF(الموظفين!$B7="","",الموظفين!$A7)</f>
        <v>1002</v>
      </c>
      <c r="B7" s="34" t="str">
        <f>IF(الموظفين!$B7="","",الموظفين!$B7)</f>
        <v>منى فؤاد</v>
      </c>
      <c r="C7" s="33" t="str">
        <f>IF(الموظفين!$B7="","",الموظفين!$C7)</f>
        <v>شئون عاملين</v>
      </c>
      <c r="D7" s="35">
        <f>IF($B7="","",N(الموظفين!$D7)+N(الموظفين!$E7)+N(الموظفين!$F7))</f>
        <v>20000</v>
      </c>
      <c r="E7" s="35">
        <f t="shared" si="0"/>
        <v>769.23076923076928</v>
      </c>
      <c r="F7" s="35">
        <f>IF($B7="","",ROUND((N('متغيرات الشهر'!C7)+N('متغيرات الشهر'!D7))*E7,2))</f>
        <v>0</v>
      </c>
      <c r="G7" s="35">
        <f>IF($B7="","",ROUND(MIN(N('متغيرات الشهر'!E7),X7*ROUND(DayHours*60,0))*E7/ROUND(DayHours*60,0),2))</f>
        <v>0</v>
      </c>
      <c r="H7" s="35">
        <f t="shared" si="1"/>
        <v>96.153800000000004</v>
      </c>
      <c r="I7" s="35">
        <f>IF($B7="","",ROUND(N('متغيرات الشهر'!F7)*H7*OTDay+N('متغيرات الشهر'!G7)*H7*OTNight+N('متغيرات الشهر'!H7)*H7*OTRest,2))</f>
        <v>0</v>
      </c>
      <c r="J7" s="35">
        <f>IF($B7="","",N('متغيرات الشهر'!I7))</f>
        <v>0</v>
      </c>
      <c r="K7" s="35">
        <f t="shared" si="2"/>
        <v>20000</v>
      </c>
      <c r="L7" s="35">
        <f>IF($B7="","",IF(الموظفين!$G7="",D7,N(الموظفين!$G7)))</f>
        <v>20000</v>
      </c>
      <c r="M7" s="35">
        <f t="shared" si="3"/>
        <v>1837</v>
      </c>
      <c r="N7" s="35">
        <f t="shared" si="4"/>
        <v>18163</v>
      </c>
      <c r="O7" s="35">
        <f t="shared" si="5"/>
        <v>2445.1</v>
      </c>
      <c r="P7" s="35">
        <f>IF($B7="","",ROUND(N('متغيرات الشهر'!J7)*N(الموظفين!$D7)/WorkDays,2))</f>
        <v>0</v>
      </c>
      <c r="Q7" s="35">
        <f>IF($B7="","",ROUND(MAX(0,MIN(N('متغيرات الشهر'!K7),AA7)),2))</f>
        <v>0</v>
      </c>
      <c r="R7" s="35">
        <f>IF($B7="","",N('متغيرات الشهر'!L7))</f>
        <v>0</v>
      </c>
      <c r="S7" s="35">
        <f t="shared" si="6"/>
        <v>4282.1000000000004</v>
      </c>
      <c r="T7" s="36">
        <f t="shared" si="7"/>
        <v>15717.9</v>
      </c>
      <c r="U7" s="35">
        <f t="shared" si="8"/>
        <v>3131.25</v>
      </c>
      <c r="V7" s="35">
        <f t="shared" si="9"/>
        <v>23131.25</v>
      </c>
      <c r="W7" s="33" t="str">
        <f t="shared" si="10"/>
        <v/>
      </c>
      <c r="X7" s="37">
        <f>IF($B7="","",MAX(0,WorkDays-N('متغيرات الشهر'!C7)-N('متغيرات الشهر'!D7)))</f>
        <v>26</v>
      </c>
      <c r="Y7" s="35">
        <f t="shared" si="11"/>
        <v>197956</v>
      </c>
      <c r="Z7" s="38">
        <f t="shared" si="12"/>
        <v>0</v>
      </c>
      <c r="AA7" s="35">
        <f t="shared" si="13"/>
        <v>15717.9</v>
      </c>
      <c r="AB7" s="35">
        <f>IF($B7="","",ROUND(N('متغيرات الشهر'!K7)-Q7,2))</f>
        <v>0</v>
      </c>
      <c r="AC7" s="33" t="str">
        <f>IF($B7="","",IF(AB7&gt;0,"قسط سلفة اتأجل "&amp;TEXT(AB7,"#,##0.00")&amp;"|","")&amp;IF(N('متغيرات الشهر'!J7)&gt;5,"جزاءات فوق 5 أيام (م.143)|","")&amp;IF(AA7&lt;0,"الخصومات أكبر من المرتب|",""))</f>
        <v/>
      </c>
      <c r="AD7" s="35">
        <f t="shared" si="14"/>
        <v>16700</v>
      </c>
    </row>
    <row r="8" spans="1:30" ht="19.95" customHeight="1" x14ac:dyDescent="0.3">
      <c r="A8" s="33" t="str">
        <f>IF(الموظفين!$B8="","",الموظفين!$A8)</f>
        <v>1003</v>
      </c>
      <c r="B8" s="34" t="str">
        <f>IF(الموظفين!$B8="","",الموظفين!$B8)</f>
        <v>كريم حسن</v>
      </c>
      <c r="C8" s="33" t="str">
        <f>IF(الموظفين!$B8="","",الموظفين!$C8)</f>
        <v>فني لحام</v>
      </c>
      <c r="D8" s="35">
        <f>IF($B8="","",N(الموظفين!$D8)+N(الموظفين!$E8)+N(الموظفين!$F8))</f>
        <v>8500</v>
      </c>
      <c r="E8" s="35">
        <f t="shared" si="0"/>
        <v>326.92307692307691</v>
      </c>
      <c r="F8" s="35">
        <f>IF($B8="","",ROUND((N('متغيرات الشهر'!C8)+N('متغيرات الشهر'!D8))*E8,2))</f>
        <v>0</v>
      </c>
      <c r="G8" s="35">
        <f>IF($B8="","",ROUND(MIN(N('متغيرات الشهر'!E8),X8*ROUND(DayHours*60,0))*E8/ROUND(DayHours*60,0),2))</f>
        <v>0</v>
      </c>
      <c r="H8" s="35">
        <f t="shared" si="1"/>
        <v>40.865400000000001</v>
      </c>
      <c r="I8" s="35">
        <f>IF($B8="","",ROUND(N('متغيرات الشهر'!F8)*H8*OTDay+N('متغيرات الشهر'!G8)*H8*OTNight+N('متغيرات الشهر'!H8)*H8*OTRest,2))</f>
        <v>1622.36</v>
      </c>
      <c r="J8" s="35">
        <f>IF($B8="","",N('متغيرات الشهر'!I8))</f>
        <v>0</v>
      </c>
      <c r="K8" s="35">
        <f t="shared" si="2"/>
        <v>10122.36</v>
      </c>
      <c r="L8" s="35">
        <f>IF($B8="","",IF(الموظفين!$G8="",D8,N(الموظفين!$G8)))</f>
        <v>8500</v>
      </c>
      <c r="M8" s="35">
        <f t="shared" si="3"/>
        <v>935</v>
      </c>
      <c r="N8" s="35">
        <f t="shared" si="4"/>
        <v>9187.36</v>
      </c>
      <c r="O8" s="35">
        <f t="shared" si="5"/>
        <v>649.97</v>
      </c>
      <c r="P8" s="35">
        <f>IF($B8="","",ROUND(N('متغيرات الشهر'!J8)*N(الموظفين!$D8)/WorkDays,2))</f>
        <v>0</v>
      </c>
      <c r="Q8" s="35">
        <f>IF($B8="","",ROUND(MAX(0,MIN(N('متغيرات الشهر'!K8),AA8)),2))</f>
        <v>0</v>
      </c>
      <c r="R8" s="35">
        <f>IF($B8="","",N('متغيرات الشهر'!L8))</f>
        <v>0</v>
      </c>
      <c r="S8" s="35">
        <f t="shared" si="6"/>
        <v>1584.97</v>
      </c>
      <c r="T8" s="36">
        <f t="shared" si="7"/>
        <v>8537.39</v>
      </c>
      <c r="U8" s="35">
        <f t="shared" si="8"/>
        <v>1593.75</v>
      </c>
      <c r="V8" s="35">
        <f t="shared" si="9"/>
        <v>11716.11</v>
      </c>
      <c r="W8" s="33" t="str">
        <f t="shared" si="10"/>
        <v/>
      </c>
      <c r="X8" s="37">
        <f>IF($B8="","",MAX(0,WorkDays-N('متغيرات الشهر'!C8)-N('متغيرات الشهر'!D8)))</f>
        <v>26</v>
      </c>
      <c r="Y8" s="35">
        <f t="shared" si="11"/>
        <v>90248.320000000007</v>
      </c>
      <c r="Z8" s="38">
        <f t="shared" si="12"/>
        <v>0</v>
      </c>
      <c r="AA8" s="35">
        <f t="shared" si="13"/>
        <v>8537.39</v>
      </c>
      <c r="AB8" s="35">
        <f>IF($B8="","",ROUND(N('متغيرات الشهر'!K8)-Q8,2))</f>
        <v>0</v>
      </c>
      <c r="AC8" s="33" t="str">
        <f>IF($B8="","",IF(AB8&gt;0,"قسط سلفة اتأجل "&amp;TEXT(AB8,"#,##0.00")&amp;"|","")&amp;IF(N('متغيرات الشهر'!J8)&gt;5,"جزاءات فوق 5 أيام (م.143)|","")&amp;IF(AA8&lt;0,"الخصومات أكبر من المرتب|",""))</f>
        <v/>
      </c>
      <c r="AD8" s="35">
        <f t="shared" si="14"/>
        <v>8500</v>
      </c>
    </row>
    <row r="9" spans="1:30" ht="19.95" customHeight="1" x14ac:dyDescent="0.3">
      <c r="A9" s="33" t="str">
        <f>IF(الموظفين!$B9="","",الموظفين!$A9)</f>
        <v>1004</v>
      </c>
      <c r="B9" s="34" t="str">
        <f>IF(الموظفين!$B9="","",الموظفين!$B9)</f>
        <v>سارة عادل</v>
      </c>
      <c r="C9" s="33" t="str">
        <f>IF(الموظفين!$B9="","",الموظفين!$C9)</f>
        <v>خدمة عملاء</v>
      </c>
      <c r="D9" s="35">
        <f>IF($B9="","",N(الموظفين!$D9)+N(الموظفين!$E9)+N(الموظفين!$F9))</f>
        <v>8000</v>
      </c>
      <c r="E9" s="35">
        <f t="shared" si="0"/>
        <v>307.69230769230768</v>
      </c>
      <c r="F9" s="35">
        <f>IF($B9="","",ROUND((N('متغيرات الشهر'!C9)+N('متغيرات الشهر'!D9))*E9,2))</f>
        <v>615.38</v>
      </c>
      <c r="G9" s="35">
        <f>IF($B9="","",ROUND(MIN(N('متغيرات الشهر'!E9),X9*ROUND(DayHours*60,0))*E9/ROUND(DayHours*60,0),2))</f>
        <v>60.9</v>
      </c>
      <c r="H9" s="35">
        <f t="shared" si="1"/>
        <v>38.461500000000001</v>
      </c>
      <c r="I9" s="35">
        <f>IF($B9="","",ROUND(N('متغيرات الشهر'!F9)*H9*OTDay+N('متغيرات الشهر'!G9)*H9*OTNight+N('متغيرات الشهر'!H9)*H9*OTRest,2))</f>
        <v>0</v>
      </c>
      <c r="J9" s="35">
        <f>IF($B9="","",N('متغيرات الشهر'!I9))</f>
        <v>0</v>
      </c>
      <c r="K9" s="35">
        <f t="shared" si="2"/>
        <v>7323.72</v>
      </c>
      <c r="L9" s="35">
        <f>IF($B9="","",IF(الموظفين!$G9="",D9,N(الموظفين!$G9)))</f>
        <v>8000</v>
      </c>
      <c r="M9" s="35">
        <f t="shared" si="3"/>
        <v>880</v>
      </c>
      <c r="N9" s="35">
        <f t="shared" si="4"/>
        <v>6443.72</v>
      </c>
      <c r="O9" s="35">
        <f t="shared" si="5"/>
        <v>154.06</v>
      </c>
      <c r="P9" s="35">
        <f>IF($B9="","",ROUND(N('متغيرات الشهر'!J9)*N(الموظفين!$D9)/WorkDays,2))</f>
        <v>0</v>
      </c>
      <c r="Q9" s="35">
        <f>IF($B9="","",ROUND(MAX(0,MIN(N('متغيرات الشهر'!K9),AA9)),2))</f>
        <v>0</v>
      </c>
      <c r="R9" s="35">
        <f>IF($B9="","",N('متغيرات الشهر'!L9))</f>
        <v>0</v>
      </c>
      <c r="S9" s="35">
        <f t="shared" si="6"/>
        <v>1710.34</v>
      </c>
      <c r="T9" s="36">
        <f t="shared" si="7"/>
        <v>6289.66</v>
      </c>
      <c r="U9" s="35">
        <f t="shared" si="8"/>
        <v>1500</v>
      </c>
      <c r="V9" s="35">
        <f t="shared" si="9"/>
        <v>8823.7199999999993</v>
      </c>
      <c r="W9" s="33" t="str">
        <f t="shared" si="10"/>
        <v/>
      </c>
      <c r="X9" s="37">
        <f>IF($B9="","",MAX(0,WorkDays-N('متغيرات الشهر'!C9)-N('متغيرات الشهر'!D9)))</f>
        <v>24</v>
      </c>
      <c r="Y9" s="35">
        <f t="shared" si="11"/>
        <v>57324.639999999999</v>
      </c>
      <c r="Z9" s="38">
        <f t="shared" si="12"/>
        <v>0</v>
      </c>
      <c r="AA9" s="35">
        <f t="shared" si="13"/>
        <v>6289.66</v>
      </c>
      <c r="AB9" s="35">
        <f>IF($B9="","",ROUND(N('متغيرات الشهر'!K9)-Q9,2))</f>
        <v>0</v>
      </c>
      <c r="AC9" s="33" t="str">
        <f>IF($B9="","",IF(AB9&gt;0,"قسط سلفة اتأجل "&amp;TEXT(AB9,"#,##0.00")&amp;"|","")&amp;IF(N('متغيرات الشهر'!J9)&gt;5,"جزاءات فوق 5 أيام (م.143)|","")&amp;IF(AA9&lt;0,"الخصومات أكبر من المرتب|",""))</f>
        <v/>
      </c>
      <c r="AD9" s="35">
        <f t="shared" si="14"/>
        <v>8000</v>
      </c>
    </row>
    <row r="10" spans="1:30" ht="19.95" customHeight="1" x14ac:dyDescent="0.3">
      <c r="A10" s="33" t="str">
        <f>IF(الموظفين!$B10="","",الموظفين!$A10)</f>
        <v>1005</v>
      </c>
      <c r="B10" s="34" t="str">
        <f>IF(الموظفين!$B10="","",الموظفين!$B10)</f>
        <v>محمود رجب</v>
      </c>
      <c r="C10" s="33" t="str">
        <f>IF(الموظفين!$B10="","",الموظفين!$C10)</f>
        <v>سائق</v>
      </c>
      <c r="D10" s="35">
        <f>IF($B10="","",N(الموظفين!$D10)+N(الموظفين!$E10)+N(الموظفين!$F10))</f>
        <v>8000</v>
      </c>
      <c r="E10" s="35">
        <f t="shared" si="0"/>
        <v>307.69230769230768</v>
      </c>
      <c r="F10" s="35">
        <f>IF($B10="","",ROUND((N('متغيرات الشهر'!C10)+N('متغيرات الشهر'!D10))*E10,2))</f>
        <v>923.08</v>
      </c>
      <c r="G10" s="35">
        <f>IF($B10="","",ROUND(MIN(N('متغيرات الشهر'!E10),X10*ROUND(DayHours*60,0))*E10/ROUND(DayHours*60,0),2))</f>
        <v>0</v>
      </c>
      <c r="H10" s="35">
        <f t="shared" si="1"/>
        <v>38.461500000000001</v>
      </c>
      <c r="I10" s="35">
        <f>IF($B10="","",ROUND(N('متغيرات الشهر'!F10)*H10*OTDay+N('متغيرات الشهر'!G10)*H10*OTNight+N('متغيرات الشهر'!H10)*H10*OTRest,2))</f>
        <v>0</v>
      </c>
      <c r="J10" s="35">
        <f>IF($B10="","",N('متغيرات الشهر'!I10))</f>
        <v>0</v>
      </c>
      <c r="K10" s="35">
        <f t="shared" si="2"/>
        <v>7076.92</v>
      </c>
      <c r="L10" s="35">
        <f>IF($B10="","",IF(الموظفين!$G10="",D10,N(الموظفين!$G10)))</f>
        <v>8000</v>
      </c>
      <c r="M10" s="35">
        <f t="shared" si="3"/>
        <v>880</v>
      </c>
      <c r="N10" s="35">
        <f t="shared" si="4"/>
        <v>6196.92</v>
      </c>
      <c r="O10" s="35">
        <f t="shared" si="5"/>
        <v>119.69</v>
      </c>
      <c r="P10" s="35">
        <f>IF($B10="","",ROUND(N('متغيرات الشهر'!J10)*N(الموظفين!$D10)/WorkDays,2))</f>
        <v>250</v>
      </c>
      <c r="Q10" s="35">
        <f>IF($B10="","",ROUND(MAX(0,MIN(N('متغيرات الشهر'!K10),AA10)),2))</f>
        <v>1500</v>
      </c>
      <c r="R10" s="35">
        <f>IF($B10="","",N('متغيرات الشهر'!L10))</f>
        <v>0</v>
      </c>
      <c r="S10" s="35">
        <f t="shared" si="6"/>
        <v>3672.77</v>
      </c>
      <c r="T10" s="36">
        <f t="shared" si="7"/>
        <v>4327.2299999999996</v>
      </c>
      <c r="U10" s="35">
        <f t="shared" si="8"/>
        <v>1500</v>
      </c>
      <c r="V10" s="35">
        <f t="shared" si="9"/>
        <v>8576.92</v>
      </c>
      <c r="W10" s="33" t="str">
        <f t="shared" si="10"/>
        <v/>
      </c>
      <c r="X10" s="37">
        <f>IF($B10="","",MAX(0,WorkDays-N('متغيرات الشهر'!C10)-N('متغيرات الشهر'!D10)))</f>
        <v>23</v>
      </c>
      <c r="Y10" s="35">
        <f t="shared" si="11"/>
        <v>54363.040000000008</v>
      </c>
      <c r="Z10" s="38">
        <f t="shared" si="12"/>
        <v>0</v>
      </c>
      <c r="AA10" s="35">
        <f t="shared" si="13"/>
        <v>5827.23</v>
      </c>
      <c r="AB10" s="35">
        <f>IF($B10="","",ROUND(N('متغيرات الشهر'!K10)-Q10,2))</f>
        <v>0</v>
      </c>
      <c r="AC10" s="33" t="str">
        <f>IF($B10="","",IF(AB10&gt;0,"قسط سلفة اتأجل "&amp;TEXT(AB10,"#,##0.00")&amp;"|","")&amp;IF(N('متغيرات الشهر'!J10)&gt;5,"جزاءات فوق 5 أيام (م.143)|","")&amp;IF(AA10&lt;0,"الخصومات أكبر من المرتب|",""))</f>
        <v/>
      </c>
      <c r="AD10" s="35">
        <f t="shared" si="14"/>
        <v>8000</v>
      </c>
    </row>
    <row r="11" spans="1:30" ht="19.95" customHeight="1" x14ac:dyDescent="0.3">
      <c r="A11" s="33" t="str">
        <f>IF(الموظفين!$B11="","",الموظفين!$A11)</f>
        <v>1006</v>
      </c>
      <c r="B11" s="34" t="str">
        <f>IF(الموظفين!$B11="","",الموظفين!$B11)</f>
        <v>هشام فوزي</v>
      </c>
      <c r="C11" s="33" t="str">
        <f>IF(الموظفين!$B11="","",الموظفين!$C11)</f>
        <v>مدير عام</v>
      </c>
      <c r="D11" s="35">
        <f>IF($B11="","",N(الموظفين!$D11)+N(الموظفين!$E11)+N(الموظفين!$F11))</f>
        <v>75000</v>
      </c>
      <c r="E11" s="35">
        <f t="shared" si="0"/>
        <v>2884.6153846153848</v>
      </c>
      <c r="F11" s="35">
        <f>IF($B11="","",ROUND((N('متغيرات الشهر'!C11)+N('متغيرات الشهر'!D11))*E11,2))</f>
        <v>0</v>
      </c>
      <c r="G11" s="35">
        <f>IF($B11="","",ROUND(MIN(N('متغيرات الشهر'!E11),X11*ROUND(DayHours*60,0))*E11/ROUND(DayHours*60,0),2))</f>
        <v>0</v>
      </c>
      <c r="H11" s="35">
        <f t="shared" si="1"/>
        <v>360.57690000000002</v>
      </c>
      <c r="I11" s="35">
        <f>IF($B11="","",ROUND(N('متغيرات الشهر'!F11)*H11*OTDay+N('متغيرات الشهر'!G11)*H11*OTNight+N('متغيرات الشهر'!H11)*H11*OTRest,2))</f>
        <v>0</v>
      </c>
      <c r="J11" s="35">
        <f>IF($B11="","",N('متغيرات الشهر'!I11))</f>
        <v>0</v>
      </c>
      <c r="K11" s="35">
        <f t="shared" si="2"/>
        <v>75000</v>
      </c>
      <c r="L11" s="35">
        <f>IF($B11="","",IF(الموظفين!$G11="",D11,N(الموظفين!$G11)))</f>
        <v>75000</v>
      </c>
      <c r="M11" s="35">
        <f t="shared" si="3"/>
        <v>1837</v>
      </c>
      <c r="N11" s="35">
        <f t="shared" si="4"/>
        <v>73163</v>
      </c>
      <c r="O11" s="35">
        <f t="shared" si="5"/>
        <v>16624.080000000002</v>
      </c>
      <c r="P11" s="35">
        <f>IF($B11="","",ROUND(N('متغيرات الشهر'!J11)*N(الموظفين!$D11)/WorkDays,2))</f>
        <v>0</v>
      </c>
      <c r="Q11" s="35">
        <f>IF($B11="","",ROUND(MAX(0,MIN(N('متغيرات الشهر'!K11),AA11)),2))</f>
        <v>0</v>
      </c>
      <c r="R11" s="35">
        <f>IF($B11="","",N('متغيرات الشهر'!L11))</f>
        <v>0</v>
      </c>
      <c r="S11" s="35">
        <f t="shared" si="6"/>
        <v>18461.080000000002</v>
      </c>
      <c r="T11" s="36">
        <f t="shared" si="7"/>
        <v>56538.92</v>
      </c>
      <c r="U11" s="35">
        <f t="shared" si="8"/>
        <v>3131.25</v>
      </c>
      <c r="V11" s="35">
        <f t="shared" si="9"/>
        <v>78131.25</v>
      </c>
      <c r="W11" s="33" t="str">
        <f t="shared" si="10"/>
        <v/>
      </c>
      <c r="X11" s="37">
        <f>IF($B11="","",MAX(0,WorkDays-N('متغيرات الشهر'!C11)-N('متغيرات الشهر'!D11)))</f>
        <v>26</v>
      </c>
      <c r="Y11" s="35">
        <f t="shared" si="11"/>
        <v>857956</v>
      </c>
      <c r="Z11" s="38">
        <f t="shared" si="12"/>
        <v>3</v>
      </c>
      <c r="AA11" s="35">
        <f t="shared" si="13"/>
        <v>56538.92</v>
      </c>
      <c r="AB11" s="35">
        <f>IF($B11="","",ROUND(N('متغيرات الشهر'!K11)-Q11,2))</f>
        <v>0</v>
      </c>
      <c r="AC11" s="33" t="str">
        <f>IF($B11="","",IF(AB11&gt;0,"قسط سلفة اتأجل "&amp;TEXT(AB11,"#,##0.00")&amp;"|","")&amp;IF(N('متغيرات الشهر'!J11)&gt;5,"جزاءات فوق 5 أيام (م.143)|","")&amp;IF(AA11&lt;0,"الخصومات أكبر من المرتب|",""))</f>
        <v/>
      </c>
      <c r="AD11" s="35">
        <f t="shared" si="14"/>
        <v>16700</v>
      </c>
    </row>
    <row r="12" spans="1:30" ht="19.95" customHeight="1" x14ac:dyDescent="0.3">
      <c r="A12" s="33" t="str">
        <f>IF(الموظفين!$B12="","",الموظفين!$A12)</f>
        <v>1007</v>
      </c>
      <c r="B12" s="34" t="str">
        <f>IF(الموظفين!$B12="","",الموظفين!$B12)</f>
        <v>نادية سليم</v>
      </c>
      <c r="C12" s="33" t="str">
        <f>IF(الموظفين!$B12="","",الموظفين!$C12)</f>
        <v>مديرة مبيعات</v>
      </c>
      <c r="D12" s="35">
        <f>IF($B12="","",N(الموظفين!$D12)+N(الموظفين!$E12)+N(الموظفين!$F12))</f>
        <v>50000</v>
      </c>
      <c r="E12" s="35">
        <f t="shared" si="0"/>
        <v>1923.0769230769231</v>
      </c>
      <c r="F12" s="35">
        <f>IF($B12="","",ROUND((N('متغيرات الشهر'!C12)+N('متغيرات الشهر'!D12))*E12,2))</f>
        <v>0</v>
      </c>
      <c r="G12" s="35">
        <f>IF($B12="","",ROUND(MIN(N('متغيرات الشهر'!E12),X12*ROUND(DayHours*60,0))*E12/ROUND(DayHours*60,0),2))</f>
        <v>0</v>
      </c>
      <c r="H12" s="35">
        <f t="shared" si="1"/>
        <v>240.38460000000001</v>
      </c>
      <c r="I12" s="35">
        <f>IF($B12="","",ROUND(N('متغيرات الشهر'!F12)*H12*OTDay+N('متغيرات الشهر'!G12)*H12*OTNight+N('متغيرات الشهر'!H12)*H12*OTRest,2))</f>
        <v>0</v>
      </c>
      <c r="J12" s="35">
        <f>IF($B12="","",N('متغيرات الشهر'!I12))</f>
        <v>5000</v>
      </c>
      <c r="K12" s="35">
        <f t="shared" si="2"/>
        <v>55000</v>
      </c>
      <c r="L12" s="35">
        <f>IF($B12="","",IF(الموظفين!$G12="",D12,N(الموظفين!$G12)))</f>
        <v>50000</v>
      </c>
      <c r="M12" s="35">
        <f t="shared" si="3"/>
        <v>1837</v>
      </c>
      <c r="N12" s="35">
        <f t="shared" si="4"/>
        <v>53163</v>
      </c>
      <c r="O12" s="35">
        <f t="shared" si="5"/>
        <v>11103.25</v>
      </c>
      <c r="P12" s="35">
        <f>IF($B12="","",ROUND(N('متغيرات الشهر'!J12)*N(الموظفين!$D12)/WorkDays,2))</f>
        <v>0</v>
      </c>
      <c r="Q12" s="35">
        <f>IF($B12="","",ROUND(MAX(0,MIN(N('متغيرات الشهر'!K12),AA12)),2))</f>
        <v>0</v>
      </c>
      <c r="R12" s="35">
        <f>IF($B12="","",N('متغيرات الشهر'!L12))</f>
        <v>0</v>
      </c>
      <c r="S12" s="35">
        <f t="shared" si="6"/>
        <v>12940.25</v>
      </c>
      <c r="T12" s="36">
        <f t="shared" si="7"/>
        <v>42059.75</v>
      </c>
      <c r="U12" s="35">
        <f t="shared" si="8"/>
        <v>3131.25</v>
      </c>
      <c r="V12" s="35">
        <f t="shared" si="9"/>
        <v>58131.25</v>
      </c>
      <c r="W12" s="33" t="str">
        <f t="shared" si="10"/>
        <v/>
      </c>
      <c r="X12" s="37">
        <f>IF($B12="","",MAX(0,WorkDays-N('متغيرات الشهر'!C12)-N('متغيرات الشهر'!D12)))</f>
        <v>26</v>
      </c>
      <c r="Y12" s="35">
        <f t="shared" si="11"/>
        <v>617956</v>
      </c>
      <c r="Z12" s="38">
        <f t="shared" si="12"/>
        <v>1</v>
      </c>
      <c r="AA12" s="35">
        <f t="shared" si="13"/>
        <v>42059.75</v>
      </c>
      <c r="AB12" s="35">
        <f>IF($B12="","",ROUND(N('متغيرات الشهر'!K12)-Q12,2))</f>
        <v>0</v>
      </c>
      <c r="AC12" s="33" t="str">
        <f>IF($B12="","",IF(AB12&gt;0,"قسط سلفة اتأجل "&amp;TEXT(AB12,"#,##0.00")&amp;"|","")&amp;IF(N('متغيرات الشهر'!J12)&gt;5,"جزاءات فوق 5 أيام (م.143)|","")&amp;IF(AA12&lt;0,"الخصومات أكبر من المرتب|",""))</f>
        <v/>
      </c>
      <c r="AD12" s="35">
        <f t="shared" si="14"/>
        <v>16700</v>
      </c>
    </row>
    <row r="13" spans="1:30" ht="19.95" customHeight="1" x14ac:dyDescent="0.3">
      <c r="A13" s="33" t="str">
        <f>IF(الموظفين!$B13="","",الموظفين!$A13)</f>
        <v/>
      </c>
      <c r="B13" s="34" t="str">
        <f>IF(الموظفين!$B13="","",الموظفين!$B13)</f>
        <v/>
      </c>
      <c r="C13" s="33" t="str">
        <f>IF(الموظفين!$B13="","",الموظفين!$C13)</f>
        <v/>
      </c>
      <c r="D13" s="35" t="str">
        <f>IF($B13="","",N(الموظفين!$D13)+N(الموظفين!$E13)+N(الموظفين!$F13))</f>
        <v/>
      </c>
      <c r="E13" s="35" t="str">
        <f t="shared" si="0"/>
        <v/>
      </c>
      <c r="F13" s="35" t="str">
        <f>IF($B13="","",ROUND((N('متغيرات الشهر'!C13)+N('متغيرات الشهر'!D13))*E13,2))</f>
        <v/>
      </c>
      <c r="G13" s="35" t="str">
        <f>IF($B13="","",ROUND(MIN(N('متغيرات الشهر'!E13),X13*ROUND(DayHours*60,0))*E13/ROUND(DayHours*60,0),2))</f>
        <v/>
      </c>
      <c r="H13" s="35" t="str">
        <f t="shared" si="1"/>
        <v/>
      </c>
      <c r="I13" s="35" t="str">
        <f>IF($B13="","",ROUND(N('متغيرات الشهر'!F13)*H13*OTDay+N('متغيرات الشهر'!G13)*H13*OTNight+N('متغيرات الشهر'!H13)*H13*OTRest,2))</f>
        <v/>
      </c>
      <c r="J13" s="35" t="str">
        <f>IF($B13="","",N('متغيرات الشهر'!I13))</f>
        <v/>
      </c>
      <c r="K13" s="35" t="str">
        <f t="shared" si="2"/>
        <v/>
      </c>
      <c r="L13" s="35" t="str">
        <f>IF($B13="","",IF(الموظفين!$G13="",D13,N(الموظفين!$G13)))</f>
        <v/>
      </c>
      <c r="M13" s="35" t="str">
        <f t="shared" si="3"/>
        <v/>
      </c>
      <c r="N13" s="35" t="str">
        <f t="shared" si="4"/>
        <v/>
      </c>
      <c r="O13" s="35" t="str">
        <f t="shared" si="5"/>
        <v/>
      </c>
      <c r="P13" s="35" t="str">
        <f>IF($B13="","",ROUND(N('متغيرات الشهر'!J13)*N(الموظفين!$D13)/WorkDays,2))</f>
        <v/>
      </c>
      <c r="Q13" s="35" t="str">
        <f>IF($B13="","",ROUND(MAX(0,MIN(N('متغيرات الشهر'!K13),AA13)),2))</f>
        <v/>
      </c>
      <c r="R13" s="35" t="str">
        <f>IF($B13="","",N('متغيرات الشهر'!L13))</f>
        <v/>
      </c>
      <c r="S13" s="35" t="str">
        <f t="shared" si="6"/>
        <v/>
      </c>
      <c r="T13" s="36" t="str">
        <f t="shared" si="7"/>
        <v/>
      </c>
      <c r="U13" s="35" t="str">
        <f t="shared" si="8"/>
        <v/>
      </c>
      <c r="V13" s="35" t="str">
        <f t="shared" si="9"/>
        <v/>
      </c>
      <c r="W13" s="33" t="str">
        <f t="shared" si="10"/>
        <v/>
      </c>
      <c r="X13" s="37" t="str">
        <f>IF($B13="","",MAX(0,WorkDays-N('متغيرات الشهر'!C13)-N('متغيرات الشهر'!D13)))</f>
        <v/>
      </c>
      <c r="Y13" s="35" t="str">
        <f t="shared" si="11"/>
        <v/>
      </c>
      <c r="Z13" s="38" t="str">
        <f t="shared" si="12"/>
        <v/>
      </c>
      <c r="AA13" s="35" t="str">
        <f t="shared" si="13"/>
        <v/>
      </c>
      <c r="AB13" s="35" t="str">
        <f>IF($B13="","",ROUND(N('متغيرات الشهر'!K13)-Q13,2))</f>
        <v/>
      </c>
      <c r="AC13" s="33" t="str">
        <f>IF($B13="","",IF(AB13&gt;0,"قسط سلفة اتأجل "&amp;TEXT(AB13,"#,##0.00")&amp;"|","")&amp;IF(N('متغيرات الشهر'!J13)&gt;5,"جزاءات فوق 5 أيام (م.143)|","")&amp;IF(AA13&lt;0,"الخصومات أكبر من المرتب|",""))</f>
        <v/>
      </c>
      <c r="AD13" s="35" t="str">
        <f t="shared" si="14"/>
        <v/>
      </c>
    </row>
    <row r="14" spans="1:30" ht="19.95" customHeight="1" x14ac:dyDescent="0.3">
      <c r="A14" s="33" t="str">
        <f>IF(الموظفين!$B14="","",الموظفين!$A14)</f>
        <v/>
      </c>
      <c r="B14" s="34" t="str">
        <f>IF(الموظفين!$B14="","",الموظفين!$B14)</f>
        <v/>
      </c>
      <c r="C14" s="33" t="str">
        <f>IF(الموظفين!$B14="","",الموظفين!$C14)</f>
        <v/>
      </c>
      <c r="D14" s="35" t="str">
        <f>IF($B14="","",N(الموظفين!$D14)+N(الموظفين!$E14)+N(الموظفين!$F14))</f>
        <v/>
      </c>
      <c r="E14" s="35" t="str">
        <f t="shared" si="0"/>
        <v/>
      </c>
      <c r="F14" s="35" t="str">
        <f>IF($B14="","",ROUND((N('متغيرات الشهر'!C14)+N('متغيرات الشهر'!D14))*E14,2))</f>
        <v/>
      </c>
      <c r="G14" s="35" t="str">
        <f>IF($B14="","",ROUND(MIN(N('متغيرات الشهر'!E14),X14*ROUND(DayHours*60,0))*E14/ROUND(DayHours*60,0),2))</f>
        <v/>
      </c>
      <c r="H14" s="35" t="str">
        <f t="shared" si="1"/>
        <v/>
      </c>
      <c r="I14" s="35" t="str">
        <f>IF($B14="","",ROUND(N('متغيرات الشهر'!F14)*H14*OTDay+N('متغيرات الشهر'!G14)*H14*OTNight+N('متغيرات الشهر'!H14)*H14*OTRest,2))</f>
        <v/>
      </c>
      <c r="J14" s="35" t="str">
        <f>IF($B14="","",N('متغيرات الشهر'!I14))</f>
        <v/>
      </c>
      <c r="K14" s="35" t="str">
        <f t="shared" si="2"/>
        <v/>
      </c>
      <c r="L14" s="35" t="str">
        <f>IF($B14="","",IF(الموظفين!$G14="",D14,N(الموظفين!$G14)))</f>
        <v/>
      </c>
      <c r="M14" s="35" t="str">
        <f t="shared" si="3"/>
        <v/>
      </c>
      <c r="N14" s="35" t="str">
        <f t="shared" si="4"/>
        <v/>
      </c>
      <c r="O14" s="35" t="str">
        <f t="shared" si="5"/>
        <v/>
      </c>
      <c r="P14" s="35" t="str">
        <f>IF($B14="","",ROUND(N('متغيرات الشهر'!J14)*N(الموظفين!$D14)/WorkDays,2))</f>
        <v/>
      </c>
      <c r="Q14" s="35" t="str">
        <f>IF($B14="","",ROUND(MAX(0,MIN(N('متغيرات الشهر'!K14),AA14)),2))</f>
        <v/>
      </c>
      <c r="R14" s="35" t="str">
        <f>IF($B14="","",N('متغيرات الشهر'!L14))</f>
        <v/>
      </c>
      <c r="S14" s="35" t="str">
        <f t="shared" si="6"/>
        <v/>
      </c>
      <c r="T14" s="36" t="str">
        <f t="shared" si="7"/>
        <v/>
      </c>
      <c r="U14" s="35" t="str">
        <f t="shared" si="8"/>
        <v/>
      </c>
      <c r="V14" s="35" t="str">
        <f t="shared" si="9"/>
        <v/>
      </c>
      <c r="W14" s="33" t="str">
        <f t="shared" si="10"/>
        <v/>
      </c>
      <c r="X14" s="37" t="str">
        <f>IF($B14="","",MAX(0,WorkDays-N('متغيرات الشهر'!C14)-N('متغيرات الشهر'!D14)))</f>
        <v/>
      </c>
      <c r="Y14" s="35" t="str">
        <f t="shared" si="11"/>
        <v/>
      </c>
      <c r="Z14" s="38" t="str">
        <f t="shared" si="12"/>
        <v/>
      </c>
      <c r="AA14" s="35" t="str">
        <f t="shared" si="13"/>
        <v/>
      </c>
      <c r="AB14" s="35" t="str">
        <f>IF($B14="","",ROUND(N('متغيرات الشهر'!K14)-Q14,2))</f>
        <v/>
      </c>
      <c r="AC14" s="33" t="str">
        <f>IF($B14="","",IF(AB14&gt;0,"قسط سلفة اتأجل "&amp;TEXT(AB14,"#,##0.00")&amp;"|","")&amp;IF(N('متغيرات الشهر'!J14)&gt;5,"جزاءات فوق 5 أيام (م.143)|","")&amp;IF(AA14&lt;0,"الخصومات أكبر من المرتب|",""))</f>
        <v/>
      </c>
      <c r="AD14" s="35" t="str">
        <f t="shared" si="14"/>
        <v/>
      </c>
    </row>
    <row r="15" spans="1:30" ht="19.95" customHeight="1" x14ac:dyDescent="0.3">
      <c r="A15" s="33" t="str">
        <f>IF(الموظفين!$B15="","",الموظفين!$A15)</f>
        <v/>
      </c>
      <c r="B15" s="34" t="str">
        <f>IF(الموظفين!$B15="","",الموظفين!$B15)</f>
        <v/>
      </c>
      <c r="C15" s="33" t="str">
        <f>IF(الموظفين!$B15="","",الموظفين!$C15)</f>
        <v/>
      </c>
      <c r="D15" s="35" t="str">
        <f>IF($B15="","",N(الموظفين!$D15)+N(الموظفين!$E15)+N(الموظفين!$F15))</f>
        <v/>
      </c>
      <c r="E15" s="35" t="str">
        <f t="shared" si="0"/>
        <v/>
      </c>
      <c r="F15" s="35" t="str">
        <f>IF($B15="","",ROUND((N('متغيرات الشهر'!C15)+N('متغيرات الشهر'!D15))*E15,2))</f>
        <v/>
      </c>
      <c r="G15" s="35" t="str">
        <f>IF($B15="","",ROUND(MIN(N('متغيرات الشهر'!E15),X15*ROUND(DayHours*60,0))*E15/ROUND(DayHours*60,0),2))</f>
        <v/>
      </c>
      <c r="H15" s="35" t="str">
        <f t="shared" si="1"/>
        <v/>
      </c>
      <c r="I15" s="35" t="str">
        <f>IF($B15="","",ROUND(N('متغيرات الشهر'!F15)*H15*OTDay+N('متغيرات الشهر'!G15)*H15*OTNight+N('متغيرات الشهر'!H15)*H15*OTRest,2))</f>
        <v/>
      </c>
      <c r="J15" s="35" t="str">
        <f>IF($B15="","",N('متغيرات الشهر'!I15))</f>
        <v/>
      </c>
      <c r="K15" s="35" t="str">
        <f t="shared" si="2"/>
        <v/>
      </c>
      <c r="L15" s="35" t="str">
        <f>IF($B15="","",IF(الموظفين!$G15="",D15,N(الموظفين!$G15)))</f>
        <v/>
      </c>
      <c r="M15" s="35" t="str">
        <f t="shared" si="3"/>
        <v/>
      </c>
      <c r="N15" s="35" t="str">
        <f t="shared" si="4"/>
        <v/>
      </c>
      <c r="O15" s="35" t="str">
        <f t="shared" si="5"/>
        <v/>
      </c>
      <c r="P15" s="35" t="str">
        <f>IF($B15="","",ROUND(N('متغيرات الشهر'!J15)*N(الموظفين!$D15)/WorkDays,2))</f>
        <v/>
      </c>
      <c r="Q15" s="35" t="str">
        <f>IF($B15="","",ROUND(MAX(0,MIN(N('متغيرات الشهر'!K15),AA15)),2))</f>
        <v/>
      </c>
      <c r="R15" s="35" t="str">
        <f>IF($B15="","",N('متغيرات الشهر'!L15))</f>
        <v/>
      </c>
      <c r="S15" s="35" t="str">
        <f t="shared" si="6"/>
        <v/>
      </c>
      <c r="T15" s="36" t="str">
        <f t="shared" si="7"/>
        <v/>
      </c>
      <c r="U15" s="35" t="str">
        <f t="shared" si="8"/>
        <v/>
      </c>
      <c r="V15" s="35" t="str">
        <f t="shared" si="9"/>
        <v/>
      </c>
      <c r="W15" s="33" t="str">
        <f t="shared" si="10"/>
        <v/>
      </c>
      <c r="X15" s="37" t="str">
        <f>IF($B15="","",MAX(0,WorkDays-N('متغيرات الشهر'!C15)-N('متغيرات الشهر'!D15)))</f>
        <v/>
      </c>
      <c r="Y15" s="35" t="str">
        <f t="shared" si="11"/>
        <v/>
      </c>
      <c r="Z15" s="38" t="str">
        <f t="shared" si="12"/>
        <v/>
      </c>
      <c r="AA15" s="35" t="str">
        <f t="shared" si="13"/>
        <v/>
      </c>
      <c r="AB15" s="35" t="str">
        <f>IF($B15="","",ROUND(N('متغيرات الشهر'!K15)-Q15,2))</f>
        <v/>
      </c>
      <c r="AC15" s="33" t="str">
        <f>IF($B15="","",IF(AB15&gt;0,"قسط سلفة اتأجل "&amp;TEXT(AB15,"#,##0.00")&amp;"|","")&amp;IF(N('متغيرات الشهر'!J15)&gt;5,"جزاءات فوق 5 أيام (م.143)|","")&amp;IF(AA15&lt;0,"الخصومات أكبر من المرتب|",""))</f>
        <v/>
      </c>
      <c r="AD15" s="35" t="str">
        <f t="shared" si="14"/>
        <v/>
      </c>
    </row>
    <row r="16" spans="1:30" ht="19.95" customHeight="1" x14ac:dyDescent="0.3">
      <c r="A16" s="33" t="str">
        <f>IF(الموظفين!$B16="","",الموظفين!$A16)</f>
        <v/>
      </c>
      <c r="B16" s="34" t="str">
        <f>IF(الموظفين!$B16="","",الموظفين!$B16)</f>
        <v/>
      </c>
      <c r="C16" s="33" t="str">
        <f>IF(الموظفين!$B16="","",الموظفين!$C16)</f>
        <v/>
      </c>
      <c r="D16" s="35" t="str">
        <f>IF($B16="","",N(الموظفين!$D16)+N(الموظفين!$E16)+N(الموظفين!$F16))</f>
        <v/>
      </c>
      <c r="E16" s="35" t="str">
        <f t="shared" si="0"/>
        <v/>
      </c>
      <c r="F16" s="35" t="str">
        <f>IF($B16="","",ROUND((N('متغيرات الشهر'!C16)+N('متغيرات الشهر'!D16))*E16,2))</f>
        <v/>
      </c>
      <c r="G16" s="35" t="str">
        <f>IF($B16="","",ROUND(MIN(N('متغيرات الشهر'!E16),X16*ROUND(DayHours*60,0))*E16/ROUND(DayHours*60,0),2))</f>
        <v/>
      </c>
      <c r="H16" s="35" t="str">
        <f t="shared" si="1"/>
        <v/>
      </c>
      <c r="I16" s="35" t="str">
        <f>IF($B16="","",ROUND(N('متغيرات الشهر'!F16)*H16*OTDay+N('متغيرات الشهر'!G16)*H16*OTNight+N('متغيرات الشهر'!H16)*H16*OTRest,2))</f>
        <v/>
      </c>
      <c r="J16" s="35" t="str">
        <f>IF($B16="","",N('متغيرات الشهر'!I16))</f>
        <v/>
      </c>
      <c r="K16" s="35" t="str">
        <f t="shared" si="2"/>
        <v/>
      </c>
      <c r="L16" s="35" t="str">
        <f>IF($B16="","",IF(الموظفين!$G16="",D16,N(الموظفين!$G16)))</f>
        <v/>
      </c>
      <c r="M16" s="35" t="str">
        <f t="shared" si="3"/>
        <v/>
      </c>
      <c r="N16" s="35" t="str">
        <f t="shared" si="4"/>
        <v/>
      </c>
      <c r="O16" s="35" t="str">
        <f t="shared" si="5"/>
        <v/>
      </c>
      <c r="P16" s="35" t="str">
        <f>IF($B16="","",ROUND(N('متغيرات الشهر'!J16)*N(الموظفين!$D16)/WorkDays,2))</f>
        <v/>
      </c>
      <c r="Q16" s="35" t="str">
        <f>IF($B16="","",ROUND(MAX(0,MIN(N('متغيرات الشهر'!K16),AA16)),2))</f>
        <v/>
      </c>
      <c r="R16" s="35" t="str">
        <f>IF($B16="","",N('متغيرات الشهر'!L16))</f>
        <v/>
      </c>
      <c r="S16" s="35" t="str">
        <f t="shared" si="6"/>
        <v/>
      </c>
      <c r="T16" s="36" t="str">
        <f t="shared" si="7"/>
        <v/>
      </c>
      <c r="U16" s="35" t="str">
        <f t="shared" si="8"/>
        <v/>
      </c>
      <c r="V16" s="35" t="str">
        <f t="shared" si="9"/>
        <v/>
      </c>
      <c r="W16" s="33" t="str">
        <f t="shared" si="10"/>
        <v/>
      </c>
      <c r="X16" s="37" t="str">
        <f>IF($B16="","",MAX(0,WorkDays-N('متغيرات الشهر'!C16)-N('متغيرات الشهر'!D16)))</f>
        <v/>
      </c>
      <c r="Y16" s="35" t="str">
        <f t="shared" si="11"/>
        <v/>
      </c>
      <c r="Z16" s="38" t="str">
        <f t="shared" si="12"/>
        <v/>
      </c>
      <c r="AA16" s="35" t="str">
        <f t="shared" si="13"/>
        <v/>
      </c>
      <c r="AB16" s="35" t="str">
        <f>IF($B16="","",ROUND(N('متغيرات الشهر'!K16)-Q16,2))</f>
        <v/>
      </c>
      <c r="AC16" s="33" t="str">
        <f>IF($B16="","",IF(AB16&gt;0,"قسط سلفة اتأجل "&amp;TEXT(AB16,"#,##0.00")&amp;"|","")&amp;IF(N('متغيرات الشهر'!J16)&gt;5,"جزاءات فوق 5 أيام (م.143)|","")&amp;IF(AA16&lt;0,"الخصومات أكبر من المرتب|",""))</f>
        <v/>
      </c>
      <c r="AD16" s="35" t="str">
        <f t="shared" si="14"/>
        <v/>
      </c>
    </row>
    <row r="17" spans="1:30" ht="19.95" customHeight="1" x14ac:dyDescent="0.3">
      <c r="A17" s="33" t="str">
        <f>IF(الموظفين!$B17="","",الموظفين!$A17)</f>
        <v/>
      </c>
      <c r="B17" s="34" t="str">
        <f>IF(الموظفين!$B17="","",الموظفين!$B17)</f>
        <v/>
      </c>
      <c r="C17" s="33" t="str">
        <f>IF(الموظفين!$B17="","",الموظفين!$C17)</f>
        <v/>
      </c>
      <c r="D17" s="35" t="str">
        <f>IF($B17="","",N(الموظفين!$D17)+N(الموظفين!$E17)+N(الموظفين!$F17))</f>
        <v/>
      </c>
      <c r="E17" s="35" t="str">
        <f t="shared" si="0"/>
        <v/>
      </c>
      <c r="F17" s="35" t="str">
        <f>IF($B17="","",ROUND((N('متغيرات الشهر'!C17)+N('متغيرات الشهر'!D17))*E17,2))</f>
        <v/>
      </c>
      <c r="G17" s="35" t="str">
        <f>IF($B17="","",ROUND(MIN(N('متغيرات الشهر'!E17),X17*ROUND(DayHours*60,0))*E17/ROUND(DayHours*60,0),2))</f>
        <v/>
      </c>
      <c r="H17" s="35" t="str">
        <f t="shared" si="1"/>
        <v/>
      </c>
      <c r="I17" s="35" t="str">
        <f>IF($B17="","",ROUND(N('متغيرات الشهر'!F17)*H17*OTDay+N('متغيرات الشهر'!G17)*H17*OTNight+N('متغيرات الشهر'!H17)*H17*OTRest,2))</f>
        <v/>
      </c>
      <c r="J17" s="35" t="str">
        <f>IF($B17="","",N('متغيرات الشهر'!I17))</f>
        <v/>
      </c>
      <c r="K17" s="35" t="str">
        <f t="shared" si="2"/>
        <v/>
      </c>
      <c r="L17" s="35" t="str">
        <f>IF($B17="","",IF(الموظفين!$G17="",D17,N(الموظفين!$G17)))</f>
        <v/>
      </c>
      <c r="M17" s="35" t="str">
        <f t="shared" si="3"/>
        <v/>
      </c>
      <c r="N17" s="35" t="str">
        <f t="shared" si="4"/>
        <v/>
      </c>
      <c r="O17" s="35" t="str">
        <f t="shared" si="5"/>
        <v/>
      </c>
      <c r="P17" s="35" t="str">
        <f>IF($B17="","",ROUND(N('متغيرات الشهر'!J17)*N(الموظفين!$D17)/WorkDays,2))</f>
        <v/>
      </c>
      <c r="Q17" s="35" t="str">
        <f>IF($B17="","",ROUND(MAX(0,MIN(N('متغيرات الشهر'!K17),AA17)),2))</f>
        <v/>
      </c>
      <c r="R17" s="35" t="str">
        <f>IF($B17="","",N('متغيرات الشهر'!L17))</f>
        <v/>
      </c>
      <c r="S17" s="35" t="str">
        <f t="shared" si="6"/>
        <v/>
      </c>
      <c r="T17" s="36" t="str">
        <f t="shared" si="7"/>
        <v/>
      </c>
      <c r="U17" s="35" t="str">
        <f t="shared" si="8"/>
        <v/>
      </c>
      <c r="V17" s="35" t="str">
        <f t="shared" si="9"/>
        <v/>
      </c>
      <c r="W17" s="33" t="str">
        <f t="shared" si="10"/>
        <v/>
      </c>
      <c r="X17" s="37" t="str">
        <f>IF($B17="","",MAX(0,WorkDays-N('متغيرات الشهر'!C17)-N('متغيرات الشهر'!D17)))</f>
        <v/>
      </c>
      <c r="Y17" s="35" t="str">
        <f t="shared" si="11"/>
        <v/>
      </c>
      <c r="Z17" s="38" t="str">
        <f t="shared" si="12"/>
        <v/>
      </c>
      <c r="AA17" s="35" t="str">
        <f t="shared" si="13"/>
        <v/>
      </c>
      <c r="AB17" s="35" t="str">
        <f>IF($B17="","",ROUND(N('متغيرات الشهر'!K17)-Q17,2))</f>
        <v/>
      </c>
      <c r="AC17" s="33" t="str">
        <f>IF($B17="","",IF(AB17&gt;0,"قسط سلفة اتأجل "&amp;TEXT(AB17,"#,##0.00")&amp;"|","")&amp;IF(N('متغيرات الشهر'!J17)&gt;5,"جزاءات فوق 5 أيام (م.143)|","")&amp;IF(AA17&lt;0,"الخصومات أكبر من المرتب|",""))</f>
        <v/>
      </c>
      <c r="AD17" s="35" t="str">
        <f t="shared" si="14"/>
        <v/>
      </c>
    </row>
    <row r="18" spans="1:30" ht="19.95" customHeight="1" x14ac:dyDescent="0.3">
      <c r="A18" s="33" t="str">
        <f>IF(الموظفين!$B18="","",الموظفين!$A18)</f>
        <v/>
      </c>
      <c r="B18" s="34" t="str">
        <f>IF(الموظفين!$B18="","",الموظفين!$B18)</f>
        <v/>
      </c>
      <c r="C18" s="33" t="str">
        <f>IF(الموظفين!$B18="","",الموظفين!$C18)</f>
        <v/>
      </c>
      <c r="D18" s="35" t="str">
        <f>IF($B18="","",N(الموظفين!$D18)+N(الموظفين!$E18)+N(الموظفين!$F18))</f>
        <v/>
      </c>
      <c r="E18" s="35" t="str">
        <f t="shared" si="0"/>
        <v/>
      </c>
      <c r="F18" s="35" t="str">
        <f>IF($B18="","",ROUND((N('متغيرات الشهر'!C18)+N('متغيرات الشهر'!D18))*E18,2))</f>
        <v/>
      </c>
      <c r="G18" s="35" t="str">
        <f>IF($B18="","",ROUND(MIN(N('متغيرات الشهر'!E18),X18*ROUND(DayHours*60,0))*E18/ROUND(DayHours*60,0),2))</f>
        <v/>
      </c>
      <c r="H18" s="35" t="str">
        <f t="shared" si="1"/>
        <v/>
      </c>
      <c r="I18" s="35" t="str">
        <f>IF($B18="","",ROUND(N('متغيرات الشهر'!F18)*H18*OTDay+N('متغيرات الشهر'!G18)*H18*OTNight+N('متغيرات الشهر'!H18)*H18*OTRest,2))</f>
        <v/>
      </c>
      <c r="J18" s="35" t="str">
        <f>IF($B18="","",N('متغيرات الشهر'!I18))</f>
        <v/>
      </c>
      <c r="K18" s="35" t="str">
        <f t="shared" si="2"/>
        <v/>
      </c>
      <c r="L18" s="35" t="str">
        <f>IF($B18="","",IF(الموظفين!$G18="",D18,N(الموظفين!$G18)))</f>
        <v/>
      </c>
      <c r="M18" s="35" t="str">
        <f t="shared" si="3"/>
        <v/>
      </c>
      <c r="N18" s="35" t="str">
        <f t="shared" si="4"/>
        <v/>
      </c>
      <c r="O18" s="35" t="str">
        <f t="shared" si="5"/>
        <v/>
      </c>
      <c r="P18" s="35" t="str">
        <f>IF($B18="","",ROUND(N('متغيرات الشهر'!J18)*N(الموظفين!$D18)/WorkDays,2))</f>
        <v/>
      </c>
      <c r="Q18" s="35" t="str">
        <f>IF($B18="","",ROUND(MAX(0,MIN(N('متغيرات الشهر'!K18),AA18)),2))</f>
        <v/>
      </c>
      <c r="R18" s="35" t="str">
        <f>IF($B18="","",N('متغيرات الشهر'!L18))</f>
        <v/>
      </c>
      <c r="S18" s="35" t="str">
        <f t="shared" si="6"/>
        <v/>
      </c>
      <c r="T18" s="36" t="str">
        <f t="shared" si="7"/>
        <v/>
      </c>
      <c r="U18" s="35" t="str">
        <f t="shared" si="8"/>
        <v/>
      </c>
      <c r="V18" s="35" t="str">
        <f t="shared" si="9"/>
        <v/>
      </c>
      <c r="W18" s="33" t="str">
        <f t="shared" si="10"/>
        <v/>
      </c>
      <c r="X18" s="37" t="str">
        <f>IF($B18="","",MAX(0,WorkDays-N('متغيرات الشهر'!C18)-N('متغيرات الشهر'!D18)))</f>
        <v/>
      </c>
      <c r="Y18" s="35" t="str">
        <f t="shared" si="11"/>
        <v/>
      </c>
      <c r="Z18" s="38" t="str">
        <f t="shared" si="12"/>
        <v/>
      </c>
      <c r="AA18" s="35" t="str">
        <f t="shared" si="13"/>
        <v/>
      </c>
      <c r="AB18" s="35" t="str">
        <f>IF($B18="","",ROUND(N('متغيرات الشهر'!K18)-Q18,2))</f>
        <v/>
      </c>
      <c r="AC18" s="33" t="str">
        <f>IF($B18="","",IF(AB18&gt;0,"قسط سلفة اتأجل "&amp;TEXT(AB18,"#,##0.00")&amp;"|","")&amp;IF(N('متغيرات الشهر'!J18)&gt;5,"جزاءات فوق 5 أيام (م.143)|","")&amp;IF(AA18&lt;0,"الخصومات أكبر من المرتب|",""))</f>
        <v/>
      </c>
      <c r="AD18" s="35" t="str">
        <f t="shared" si="14"/>
        <v/>
      </c>
    </row>
    <row r="19" spans="1:30" ht="19.95" customHeight="1" x14ac:dyDescent="0.3">
      <c r="A19" s="33" t="str">
        <f>IF(الموظفين!$B19="","",الموظفين!$A19)</f>
        <v/>
      </c>
      <c r="B19" s="34" t="str">
        <f>IF(الموظفين!$B19="","",الموظفين!$B19)</f>
        <v/>
      </c>
      <c r="C19" s="33" t="str">
        <f>IF(الموظفين!$B19="","",الموظفين!$C19)</f>
        <v/>
      </c>
      <c r="D19" s="35" t="str">
        <f>IF($B19="","",N(الموظفين!$D19)+N(الموظفين!$E19)+N(الموظفين!$F19))</f>
        <v/>
      </c>
      <c r="E19" s="35" t="str">
        <f t="shared" si="0"/>
        <v/>
      </c>
      <c r="F19" s="35" t="str">
        <f>IF($B19="","",ROUND((N('متغيرات الشهر'!C19)+N('متغيرات الشهر'!D19))*E19,2))</f>
        <v/>
      </c>
      <c r="G19" s="35" t="str">
        <f>IF($B19="","",ROUND(MIN(N('متغيرات الشهر'!E19),X19*ROUND(DayHours*60,0))*E19/ROUND(DayHours*60,0),2))</f>
        <v/>
      </c>
      <c r="H19" s="35" t="str">
        <f t="shared" si="1"/>
        <v/>
      </c>
      <c r="I19" s="35" t="str">
        <f>IF($B19="","",ROUND(N('متغيرات الشهر'!F19)*H19*OTDay+N('متغيرات الشهر'!G19)*H19*OTNight+N('متغيرات الشهر'!H19)*H19*OTRest,2))</f>
        <v/>
      </c>
      <c r="J19" s="35" t="str">
        <f>IF($B19="","",N('متغيرات الشهر'!I19))</f>
        <v/>
      </c>
      <c r="K19" s="35" t="str">
        <f t="shared" si="2"/>
        <v/>
      </c>
      <c r="L19" s="35" t="str">
        <f>IF($B19="","",IF(الموظفين!$G19="",D19,N(الموظفين!$G19)))</f>
        <v/>
      </c>
      <c r="M19" s="35" t="str">
        <f t="shared" si="3"/>
        <v/>
      </c>
      <c r="N19" s="35" t="str">
        <f t="shared" si="4"/>
        <v/>
      </c>
      <c r="O19" s="35" t="str">
        <f t="shared" si="5"/>
        <v/>
      </c>
      <c r="P19" s="35" t="str">
        <f>IF($B19="","",ROUND(N('متغيرات الشهر'!J19)*N(الموظفين!$D19)/WorkDays,2))</f>
        <v/>
      </c>
      <c r="Q19" s="35" t="str">
        <f>IF($B19="","",ROUND(MAX(0,MIN(N('متغيرات الشهر'!K19),AA19)),2))</f>
        <v/>
      </c>
      <c r="R19" s="35" t="str">
        <f>IF($B19="","",N('متغيرات الشهر'!L19))</f>
        <v/>
      </c>
      <c r="S19" s="35" t="str">
        <f t="shared" si="6"/>
        <v/>
      </c>
      <c r="T19" s="36" t="str">
        <f t="shared" si="7"/>
        <v/>
      </c>
      <c r="U19" s="35" t="str">
        <f t="shared" si="8"/>
        <v/>
      </c>
      <c r="V19" s="35" t="str">
        <f t="shared" si="9"/>
        <v/>
      </c>
      <c r="W19" s="33" t="str">
        <f t="shared" si="10"/>
        <v/>
      </c>
      <c r="X19" s="37" t="str">
        <f>IF($B19="","",MAX(0,WorkDays-N('متغيرات الشهر'!C19)-N('متغيرات الشهر'!D19)))</f>
        <v/>
      </c>
      <c r="Y19" s="35" t="str">
        <f t="shared" si="11"/>
        <v/>
      </c>
      <c r="Z19" s="38" t="str">
        <f t="shared" si="12"/>
        <v/>
      </c>
      <c r="AA19" s="35" t="str">
        <f t="shared" si="13"/>
        <v/>
      </c>
      <c r="AB19" s="35" t="str">
        <f>IF($B19="","",ROUND(N('متغيرات الشهر'!K19)-Q19,2))</f>
        <v/>
      </c>
      <c r="AC19" s="33" t="str">
        <f>IF($B19="","",IF(AB19&gt;0,"قسط سلفة اتأجل "&amp;TEXT(AB19,"#,##0.00")&amp;"|","")&amp;IF(N('متغيرات الشهر'!J19)&gt;5,"جزاءات فوق 5 أيام (م.143)|","")&amp;IF(AA19&lt;0,"الخصومات أكبر من المرتب|",""))</f>
        <v/>
      </c>
      <c r="AD19" s="35" t="str">
        <f t="shared" si="14"/>
        <v/>
      </c>
    </row>
    <row r="20" spans="1:30" ht="19.95" customHeight="1" x14ac:dyDescent="0.3">
      <c r="A20" s="33" t="str">
        <f>IF(الموظفين!$B20="","",الموظفين!$A20)</f>
        <v/>
      </c>
      <c r="B20" s="34" t="str">
        <f>IF(الموظفين!$B20="","",الموظفين!$B20)</f>
        <v/>
      </c>
      <c r="C20" s="33" t="str">
        <f>IF(الموظفين!$B20="","",الموظفين!$C20)</f>
        <v/>
      </c>
      <c r="D20" s="35" t="str">
        <f>IF($B20="","",N(الموظفين!$D20)+N(الموظفين!$E20)+N(الموظفين!$F20))</f>
        <v/>
      </c>
      <c r="E20" s="35" t="str">
        <f t="shared" si="0"/>
        <v/>
      </c>
      <c r="F20" s="35" t="str">
        <f>IF($B20="","",ROUND((N('متغيرات الشهر'!C20)+N('متغيرات الشهر'!D20))*E20,2))</f>
        <v/>
      </c>
      <c r="G20" s="35" t="str">
        <f>IF($B20="","",ROUND(MIN(N('متغيرات الشهر'!E20),X20*ROUND(DayHours*60,0))*E20/ROUND(DayHours*60,0),2))</f>
        <v/>
      </c>
      <c r="H20" s="35" t="str">
        <f t="shared" si="1"/>
        <v/>
      </c>
      <c r="I20" s="35" t="str">
        <f>IF($B20="","",ROUND(N('متغيرات الشهر'!F20)*H20*OTDay+N('متغيرات الشهر'!G20)*H20*OTNight+N('متغيرات الشهر'!H20)*H20*OTRest,2))</f>
        <v/>
      </c>
      <c r="J20" s="35" t="str">
        <f>IF($B20="","",N('متغيرات الشهر'!I20))</f>
        <v/>
      </c>
      <c r="K20" s="35" t="str">
        <f t="shared" si="2"/>
        <v/>
      </c>
      <c r="L20" s="35" t="str">
        <f>IF($B20="","",IF(الموظفين!$G20="",D20,N(الموظفين!$G20)))</f>
        <v/>
      </c>
      <c r="M20" s="35" t="str">
        <f t="shared" si="3"/>
        <v/>
      </c>
      <c r="N20" s="35" t="str">
        <f t="shared" si="4"/>
        <v/>
      </c>
      <c r="O20" s="35" t="str">
        <f t="shared" si="5"/>
        <v/>
      </c>
      <c r="P20" s="35" t="str">
        <f>IF($B20="","",ROUND(N('متغيرات الشهر'!J20)*N(الموظفين!$D20)/WorkDays,2))</f>
        <v/>
      </c>
      <c r="Q20" s="35" t="str">
        <f>IF($B20="","",ROUND(MAX(0,MIN(N('متغيرات الشهر'!K20),AA20)),2))</f>
        <v/>
      </c>
      <c r="R20" s="35" t="str">
        <f>IF($B20="","",N('متغيرات الشهر'!L20))</f>
        <v/>
      </c>
      <c r="S20" s="35" t="str">
        <f t="shared" si="6"/>
        <v/>
      </c>
      <c r="T20" s="36" t="str">
        <f t="shared" si="7"/>
        <v/>
      </c>
      <c r="U20" s="35" t="str">
        <f t="shared" si="8"/>
        <v/>
      </c>
      <c r="V20" s="35" t="str">
        <f t="shared" si="9"/>
        <v/>
      </c>
      <c r="W20" s="33" t="str">
        <f t="shared" si="10"/>
        <v/>
      </c>
      <c r="X20" s="37" t="str">
        <f>IF($B20="","",MAX(0,WorkDays-N('متغيرات الشهر'!C20)-N('متغيرات الشهر'!D20)))</f>
        <v/>
      </c>
      <c r="Y20" s="35" t="str">
        <f t="shared" si="11"/>
        <v/>
      </c>
      <c r="Z20" s="38" t="str">
        <f t="shared" si="12"/>
        <v/>
      </c>
      <c r="AA20" s="35" t="str">
        <f t="shared" si="13"/>
        <v/>
      </c>
      <c r="AB20" s="35" t="str">
        <f>IF($B20="","",ROUND(N('متغيرات الشهر'!K20)-Q20,2))</f>
        <v/>
      </c>
      <c r="AC20" s="33" t="str">
        <f>IF($B20="","",IF(AB20&gt;0,"قسط سلفة اتأجل "&amp;TEXT(AB20,"#,##0.00")&amp;"|","")&amp;IF(N('متغيرات الشهر'!J20)&gt;5,"جزاءات فوق 5 أيام (م.143)|","")&amp;IF(AA20&lt;0,"الخصومات أكبر من المرتب|",""))</f>
        <v/>
      </c>
      <c r="AD20" s="35" t="str">
        <f t="shared" si="14"/>
        <v/>
      </c>
    </row>
    <row r="21" spans="1:30" ht="19.95" customHeight="1" x14ac:dyDescent="0.3">
      <c r="A21" s="33" t="str">
        <f>IF(الموظفين!$B21="","",الموظفين!$A21)</f>
        <v/>
      </c>
      <c r="B21" s="34" t="str">
        <f>IF(الموظفين!$B21="","",الموظفين!$B21)</f>
        <v/>
      </c>
      <c r="C21" s="33" t="str">
        <f>IF(الموظفين!$B21="","",الموظفين!$C21)</f>
        <v/>
      </c>
      <c r="D21" s="35" t="str">
        <f>IF($B21="","",N(الموظفين!$D21)+N(الموظفين!$E21)+N(الموظفين!$F21))</f>
        <v/>
      </c>
      <c r="E21" s="35" t="str">
        <f t="shared" si="0"/>
        <v/>
      </c>
      <c r="F21" s="35" t="str">
        <f>IF($B21="","",ROUND((N('متغيرات الشهر'!C21)+N('متغيرات الشهر'!D21))*E21,2))</f>
        <v/>
      </c>
      <c r="G21" s="35" t="str">
        <f>IF($B21="","",ROUND(MIN(N('متغيرات الشهر'!E21),X21*ROUND(DayHours*60,0))*E21/ROUND(DayHours*60,0),2))</f>
        <v/>
      </c>
      <c r="H21" s="35" t="str">
        <f t="shared" si="1"/>
        <v/>
      </c>
      <c r="I21" s="35" t="str">
        <f>IF($B21="","",ROUND(N('متغيرات الشهر'!F21)*H21*OTDay+N('متغيرات الشهر'!G21)*H21*OTNight+N('متغيرات الشهر'!H21)*H21*OTRest,2))</f>
        <v/>
      </c>
      <c r="J21" s="35" t="str">
        <f>IF($B21="","",N('متغيرات الشهر'!I21))</f>
        <v/>
      </c>
      <c r="K21" s="35" t="str">
        <f t="shared" si="2"/>
        <v/>
      </c>
      <c r="L21" s="35" t="str">
        <f>IF($B21="","",IF(الموظفين!$G21="",D21,N(الموظفين!$G21)))</f>
        <v/>
      </c>
      <c r="M21" s="35" t="str">
        <f t="shared" si="3"/>
        <v/>
      </c>
      <c r="N21" s="35" t="str">
        <f t="shared" si="4"/>
        <v/>
      </c>
      <c r="O21" s="35" t="str">
        <f t="shared" si="5"/>
        <v/>
      </c>
      <c r="P21" s="35" t="str">
        <f>IF($B21="","",ROUND(N('متغيرات الشهر'!J21)*N(الموظفين!$D21)/WorkDays,2))</f>
        <v/>
      </c>
      <c r="Q21" s="35" t="str">
        <f>IF($B21="","",ROUND(MAX(0,MIN(N('متغيرات الشهر'!K21),AA21)),2))</f>
        <v/>
      </c>
      <c r="R21" s="35" t="str">
        <f>IF($B21="","",N('متغيرات الشهر'!L21))</f>
        <v/>
      </c>
      <c r="S21" s="35" t="str">
        <f t="shared" si="6"/>
        <v/>
      </c>
      <c r="T21" s="36" t="str">
        <f t="shared" si="7"/>
        <v/>
      </c>
      <c r="U21" s="35" t="str">
        <f t="shared" si="8"/>
        <v/>
      </c>
      <c r="V21" s="35" t="str">
        <f t="shared" si="9"/>
        <v/>
      </c>
      <c r="W21" s="33" t="str">
        <f t="shared" si="10"/>
        <v/>
      </c>
      <c r="X21" s="37" t="str">
        <f>IF($B21="","",MAX(0,WorkDays-N('متغيرات الشهر'!C21)-N('متغيرات الشهر'!D21)))</f>
        <v/>
      </c>
      <c r="Y21" s="35" t="str">
        <f t="shared" si="11"/>
        <v/>
      </c>
      <c r="Z21" s="38" t="str">
        <f t="shared" si="12"/>
        <v/>
      </c>
      <c r="AA21" s="35" t="str">
        <f t="shared" si="13"/>
        <v/>
      </c>
      <c r="AB21" s="35" t="str">
        <f>IF($B21="","",ROUND(N('متغيرات الشهر'!K21)-Q21,2))</f>
        <v/>
      </c>
      <c r="AC21" s="33" t="str">
        <f>IF($B21="","",IF(AB21&gt;0,"قسط سلفة اتأجل "&amp;TEXT(AB21,"#,##0.00")&amp;"|","")&amp;IF(N('متغيرات الشهر'!J21)&gt;5,"جزاءات فوق 5 أيام (م.143)|","")&amp;IF(AA21&lt;0,"الخصومات أكبر من المرتب|",""))</f>
        <v/>
      </c>
      <c r="AD21" s="35" t="str">
        <f t="shared" si="14"/>
        <v/>
      </c>
    </row>
    <row r="22" spans="1:30" ht="19.95" customHeight="1" x14ac:dyDescent="0.3">
      <c r="A22" s="33" t="str">
        <f>IF(الموظفين!$B22="","",الموظفين!$A22)</f>
        <v/>
      </c>
      <c r="B22" s="34" t="str">
        <f>IF(الموظفين!$B22="","",الموظفين!$B22)</f>
        <v/>
      </c>
      <c r="C22" s="33" t="str">
        <f>IF(الموظفين!$B22="","",الموظفين!$C22)</f>
        <v/>
      </c>
      <c r="D22" s="35" t="str">
        <f>IF($B22="","",N(الموظفين!$D22)+N(الموظفين!$E22)+N(الموظفين!$F22))</f>
        <v/>
      </c>
      <c r="E22" s="35" t="str">
        <f t="shared" si="0"/>
        <v/>
      </c>
      <c r="F22" s="35" t="str">
        <f>IF($B22="","",ROUND((N('متغيرات الشهر'!C22)+N('متغيرات الشهر'!D22))*E22,2))</f>
        <v/>
      </c>
      <c r="G22" s="35" t="str">
        <f>IF($B22="","",ROUND(MIN(N('متغيرات الشهر'!E22),X22*ROUND(DayHours*60,0))*E22/ROUND(DayHours*60,0),2))</f>
        <v/>
      </c>
      <c r="H22" s="35" t="str">
        <f t="shared" si="1"/>
        <v/>
      </c>
      <c r="I22" s="35" t="str">
        <f>IF($B22="","",ROUND(N('متغيرات الشهر'!F22)*H22*OTDay+N('متغيرات الشهر'!G22)*H22*OTNight+N('متغيرات الشهر'!H22)*H22*OTRest,2))</f>
        <v/>
      </c>
      <c r="J22" s="35" t="str">
        <f>IF($B22="","",N('متغيرات الشهر'!I22))</f>
        <v/>
      </c>
      <c r="K22" s="35" t="str">
        <f t="shared" si="2"/>
        <v/>
      </c>
      <c r="L22" s="35" t="str">
        <f>IF($B22="","",IF(الموظفين!$G22="",D22,N(الموظفين!$G22)))</f>
        <v/>
      </c>
      <c r="M22" s="35" t="str">
        <f t="shared" si="3"/>
        <v/>
      </c>
      <c r="N22" s="35" t="str">
        <f t="shared" si="4"/>
        <v/>
      </c>
      <c r="O22" s="35" t="str">
        <f t="shared" si="5"/>
        <v/>
      </c>
      <c r="P22" s="35" t="str">
        <f>IF($B22="","",ROUND(N('متغيرات الشهر'!J22)*N(الموظفين!$D22)/WorkDays,2))</f>
        <v/>
      </c>
      <c r="Q22" s="35" t="str">
        <f>IF($B22="","",ROUND(MAX(0,MIN(N('متغيرات الشهر'!K22),AA22)),2))</f>
        <v/>
      </c>
      <c r="R22" s="35" t="str">
        <f>IF($B22="","",N('متغيرات الشهر'!L22))</f>
        <v/>
      </c>
      <c r="S22" s="35" t="str">
        <f t="shared" si="6"/>
        <v/>
      </c>
      <c r="T22" s="36" t="str">
        <f t="shared" si="7"/>
        <v/>
      </c>
      <c r="U22" s="35" t="str">
        <f t="shared" si="8"/>
        <v/>
      </c>
      <c r="V22" s="35" t="str">
        <f t="shared" si="9"/>
        <v/>
      </c>
      <c r="W22" s="33" t="str">
        <f t="shared" si="10"/>
        <v/>
      </c>
      <c r="X22" s="37" t="str">
        <f>IF($B22="","",MAX(0,WorkDays-N('متغيرات الشهر'!C22)-N('متغيرات الشهر'!D22)))</f>
        <v/>
      </c>
      <c r="Y22" s="35" t="str">
        <f t="shared" si="11"/>
        <v/>
      </c>
      <c r="Z22" s="38" t="str">
        <f t="shared" si="12"/>
        <v/>
      </c>
      <c r="AA22" s="35" t="str">
        <f t="shared" si="13"/>
        <v/>
      </c>
      <c r="AB22" s="35" t="str">
        <f>IF($B22="","",ROUND(N('متغيرات الشهر'!K22)-Q22,2))</f>
        <v/>
      </c>
      <c r="AC22" s="33" t="str">
        <f>IF($B22="","",IF(AB22&gt;0,"قسط سلفة اتأجل "&amp;TEXT(AB22,"#,##0.00")&amp;"|","")&amp;IF(N('متغيرات الشهر'!J22)&gt;5,"جزاءات فوق 5 أيام (م.143)|","")&amp;IF(AA22&lt;0,"الخصومات أكبر من المرتب|",""))</f>
        <v/>
      </c>
      <c r="AD22" s="35" t="str">
        <f t="shared" si="14"/>
        <v/>
      </c>
    </row>
    <row r="23" spans="1:30" ht="19.95" customHeight="1" x14ac:dyDescent="0.3">
      <c r="A23" s="33" t="str">
        <f>IF(الموظفين!$B23="","",الموظفين!$A23)</f>
        <v/>
      </c>
      <c r="B23" s="34" t="str">
        <f>IF(الموظفين!$B23="","",الموظفين!$B23)</f>
        <v/>
      </c>
      <c r="C23" s="33" t="str">
        <f>IF(الموظفين!$B23="","",الموظفين!$C23)</f>
        <v/>
      </c>
      <c r="D23" s="35" t="str">
        <f>IF($B23="","",N(الموظفين!$D23)+N(الموظفين!$E23)+N(الموظفين!$F23))</f>
        <v/>
      </c>
      <c r="E23" s="35" t="str">
        <f t="shared" si="0"/>
        <v/>
      </c>
      <c r="F23" s="35" t="str">
        <f>IF($B23="","",ROUND((N('متغيرات الشهر'!C23)+N('متغيرات الشهر'!D23))*E23,2))</f>
        <v/>
      </c>
      <c r="G23" s="35" t="str">
        <f>IF($B23="","",ROUND(MIN(N('متغيرات الشهر'!E23),X23*ROUND(DayHours*60,0))*E23/ROUND(DayHours*60,0),2))</f>
        <v/>
      </c>
      <c r="H23" s="35" t="str">
        <f t="shared" si="1"/>
        <v/>
      </c>
      <c r="I23" s="35" t="str">
        <f>IF($B23="","",ROUND(N('متغيرات الشهر'!F23)*H23*OTDay+N('متغيرات الشهر'!G23)*H23*OTNight+N('متغيرات الشهر'!H23)*H23*OTRest,2))</f>
        <v/>
      </c>
      <c r="J23" s="35" t="str">
        <f>IF($B23="","",N('متغيرات الشهر'!I23))</f>
        <v/>
      </c>
      <c r="K23" s="35" t="str">
        <f t="shared" si="2"/>
        <v/>
      </c>
      <c r="L23" s="35" t="str">
        <f>IF($B23="","",IF(الموظفين!$G23="",D23,N(الموظفين!$G23)))</f>
        <v/>
      </c>
      <c r="M23" s="35" t="str">
        <f t="shared" si="3"/>
        <v/>
      </c>
      <c r="N23" s="35" t="str">
        <f t="shared" si="4"/>
        <v/>
      </c>
      <c r="O23" s="35" t="str">
        <f t="shared" si="5"/>
        <v/>
      </c>
      <c r="P23" s="35" t="str">
        <f>IF($B23="","",ROUND(N('متغيرات الشهر'!J23)*N(الموظفين!$D23)/WorkDays,2))</f>
        <v/>
      </c>
      <c r="Q23" s="35" t="str">
        <f>IF($B23="","",ROUND(MAX(0,MIN(N('متغيرات الشهر'!K23),AA23)),2))</f>
        <v/>
      </c>
      <c r="R23" s="35" t="str">
        <f>IF($B23="","",N('متغيرات الشهر'!L23))</f>
        <v/>
      </c>
      <c r="S23" s="35" t="str">
        <f t="shared" si="6"/>
        <v/>
      </c>
      <c r="T23" s="36" t="str">
        <f t="shared" si="7"/>
        <v/>
      </c>
      <c r="U23" s="35" t="str">
        <f t="shared" si="8"/>
        <v/>
      </c>
      <c r="V23" s="35" t="str">
        <f t="shared" si="9"/>
        <v/>
      </c>
      <c r="W23" s="33" t="str">
        <f t="shared" si="10"/>
        <v/>
      </c>
      <c r="X23" s="37" t="str">
        <f>IF($B23="","",MAX(0,WorkDays-N('متغيرات الشهر'!C23)-N('متغيرات الشهر'!D23)))</f>
        <v/>
      </c>
      <c r="Y23" s="35" t="str">
        <f t="shared" si="11"/>
        <v/>
      </c>
      <c r="Z23" s="38" t="str">
        <f t="shared" si="12"/>
        <v/>
      </c>
      <c r="AA23" s="35" t="str">
        <f t="shared" si="13"/>
        <v/>
      </c>
      <c r="AB23" s="35" t="str">
        <f>IF($B23="","",ROUND(N('متغيرات الشهر'!K23)-Q23,2))</f>
        <v/>
      </c>
      <c r="AC23" s="33" t="str">
        <f>IF($B23="","",IF(AB23&gt;0,"قسط سلفة اتأجل "&amp;TEXT(AB23,"#,##0.00")&amp;"|","")&amp;IF(N('متغيرات الشهر'!J23)&gt;5,"جزاءات فوق 5 أيام (م.143)|","")&amp;IF(AA23&lt;0,"الخصومات أكبر من المرتب|",""))</f>
        <v/>
      </c>
      <c r="AD23" s="35" t="str">
        <f t="shared" si="14"/>
        <v/>
      </c>
    </row>
    <row r="24" spans="1:30" ht="19.95" customHeight="1" x14ac:dyDescent="0.3">
      <c r="A24" s="33" t="str">
        <f>IF(الموظفين!$B24="","",الموظفين!$A24)</f>
        <v/>
      </c>
      <c r="B24" s="34" t="str">
        <f>IF(الموظفين!$B24="","",الموظفين!$B24)</f>
        <v/>
      </c>
      <c r="C24" s="33" t="str">
        <f>IF(الموظفين!$B24="","",الموظفين!$C24)</f>
        <v/>
      </c>
      <c r="D24" s="35" t="str">
        <f>IF($B24="","",N(الموظفين!$D24)+N(الموظفين!$E24)+N(الموظفين!$F24))</f>
        <v/>
      </c>
      <c r="E24" s="35" t="str">
        <f t="shared" si="0"/>
        <v/>
      </c>
      <c r="F24" s="35" t="str">
        <f>IF($B24="","",ROUND((N('متغيرات الشهر'!C24)+N('متغيرات الشهر'!D24))*E24,2))</f>
        <v/>
      </c>
      <c r="G24" s="35" t="str">
        <f>IF($B24="","",ROUND(MIN(N('متغيرات الشهر'!E24),X24*ROUND(DayHours*60,0))*E24/ROUND(DayHours*60,0),2))</f>
        <v/>
      </c>
      <c r="H24" s="35" t="str">
        <f t="shared" si="1"/>
        <v/>
      </c>
      <c r="I24" s="35" t="str">
        <f>IF($B24="","",ROUND(N('متغيرات الشهر'!F24)*H24*OTDay+N('متغيرات الشهر'!G24)*H24*OTNight+N('متغيرات الشهر'!H24)*H24*OTRest,2))</f>
        <v/>
      </c>
      <c r="J24" s="35" t="str">
        <f>IF($B24="","",N('متغيرات الشهر'!I24))</f>
        <v/>
      </c>
      <c r="K24" s="35" t="str">
        <f t="shared" si="2"/>
        <v/>
      </c>
      <c r="L24" s="35" t="str">
        <f>IF($B24="","",IF(الموظفين!$G24="",D24,N(الموظفين!$G24)))</f>
        <v/>
      </c>
      <c r="M24" s="35" t="str">
        <f t="shared" si="3"/>
        <v/>
      </c>
      <c r="N24" s="35" t="str">
        <f t="shared" si="4"/>
        <v/>
      </c>
      <c r="O24" s="35" t="str">
        <f t="shared" si="5"/>
        <v/>
      </c>
      <c r="P24" s="35" t="str">
        <f>IF($B24="","",ROUND(N('متغيرات الشهر'!J24)*N(الموظفين!$D24)/WorkDays,2))</f>
        <v/>
      </c>
      <c r="Q24" s="35" t="str">
        <f>IF($B24="","",ROUND(MAX(0,MIN(N('متغيرات الشهر'!K24),AA24)),2))</f>
        <v/>
      </c>
      <c r="R24" s="35" t="str">
        <f>IF($B24="","",N('متغيرات الشهر'!L24))</f>
        <v/>
      </c>
      <c r="S24" s="35" t="str">
        <f t="shared" si="6"/>
        <v/>
      </c>
      <c r="T24" s="36" t="str">
        <f t="shared" si="7"/>
        <v/>
      </c>
      <c r="U24" s="35" t="str">
        <f t="shared" si="8"/>
        <v/>
      </c>
      <c r="V24" s="35" t="str">
        <f t="shared" si="9"/>
        <v/>
      </c>
      <c r="W24" s="33" t="str">
        <f t="shared" si="10"/>
        <v/>
      </c>
      <c r="X24" s="37" t="str">
        <f>IF($B24="","",MAX(0,WorkDays-N('متغيرات الشهر'!C24)-N('متغيرات الشهر'!D24)))</f>
        <v/>
      </c>
      <c r="Y24" s="35" t="str">
        <f t="shared" si="11"/>
        <v/>
      </c>
      <c r="Z24" s="38" t="str">
        <f t="shared" si="12"/>
        <v/>
      </c>
      <c r="AA24" s="35" t="str">
        <f t="shared" si="13"/>
        <v/>
      </c>
      <c r="AB24" s="35" t="str">
        <f>IF($B24="","",ROUND(N('متغيرات الشهر'!K24)-Q24,2))</f>
        <v/>
      </c>
      <c r="AC24" s="33" t="str">
        <f>IF($B24="","",IF(AB24&gt;0,"قسط سلفة اتأجل "&amp;TEXT(AB24,"#,##0.00")&amp;"|","")&amp;IF(N('متغيرات الشهر'!J24)&gt;5,"جزاءات فوق 5 أيام (م.143)|","")&amp;IF(AA24&lt;0,"الخصومات أكبر من المرتب|",""))</f>
        <v/>
      </c>
      <c r="AD24" s="35" t="str">
        <f t="shared" si="14"/>
        <v/>
      </c>
    </row>
    <row r="25" spans="1:30" ht="19.95" customHeight="1" x14ac:dyDescent="0.3">
      <c r="A25" s="33" t="str">
        <f>IF(الموظفين!$B25="","",الموظفين!$A25)</f>
        <v/>
      </c>
      <c r="B25" s="34" t="str">
        <f>IF(الموظفين!$B25="","",الموظفين!$B25)</f>
        <v/>
      </c>
      <c r="C25" s="33" t="str">
        <f>IF(الموظفين!$B25="","",الموظفين!$C25)</f>
        <v/>
      </c>
      <c r="D25" s="35" t="str">
        <f>IF($B25="","",N(الموظفين!$D25)+N(الموظفين!$E25)+N(الموظفين!$F25))</f>
        <v/>
      </c>
      <c r="E25" s="35" t="str">
        <f t="shared" si="0"/>
        <v/>
      </c>
      <c r="F25" s="35" t="str">
        <f>IF($B25="","",ROUND((N('متغيرات الشهر'!C25)+N('متغيرات الشهر'!D25))*E25,2))</f>
        <v/>
      </c>
      <c r="G25" s="35" t="str">
        <f>IF($B25="","",ROUND(MIN(N('متغيرات الشهر'!E25),X25*ROUND(DayHours*60,0))*E25/ROUND(DayHours*60,0),2))</f>
        <v/>
      </c>
      <c r="H25" s="35" t="str">
        <f t="shared" si="1"/>
        <v/>
      </c>
      <c r="I25" s="35" t="str">
        <f>IF($B25="","",ROUND(N('متغيرات الشهر'!F25)*H25*OTDay+N('متغيرات الشهر'!G25)*H25*OTNight+N('متغيرات الشهر'!H25)*H25*OTRest,2))</f>
        <v/>
      </c>
      <c r="J25" s="35" t="str">
        <f>IF($B25="","",N('متغيرات الشهر'!I25))</f>
        <v/>
      </c>
      <c r="K25" s="35" t="str">
        <f t="shared" si="2"/>
        <v/>
      </c>
      <c r="L25" s="35" t="str">
        <f>IF($B25="","",IF(الموظفين!$G25="",D25,N(الموظفين!$G25)))</f>
        <v/>
      </c>
      <c r="M25" s="35" t="str">
        <f t="shared" si="3"/>
        <v/>
      </c>
      <c r="N25" s="35" t="str">
        <f t="shared" si="4"/>
        <v/>
      </c>
      <c r="O25" s="35" t="str">
        <f t="shared" si="5"/>
        <v/>
      </c>
      <c r="P25" s="35" t="str">
        <f>IF($B25="","",ROUND(N('متغيرات الشهر'!J25)*N(الموظفين!$D25)/WorkDays,2))</f>
        <v/>
      </c>
      <c r="Q25" s="35" t="str">
        <f>IF($B25="","",ROUND(MAX(0,MIN(N('متغيرات الشهر'!K25),AA25)),2))</f>
        <v/>
      </c>
      <c r="R25" s="35" t="str">
        <f>IF($B25="","",N('متغيرات الشهر'!L25))</f>
        <v/>
      </c>
      <c r="S25" s="35" t="str">
        <f t="shared" si="6"/>
        <v/>
      </c>
      <c r="T25" s="36" t="str">
        <f t="shared" si="7"/>
        <v/>
      </c>
      <c r="U25" s="35" t="str">
        <f t="shared" si="8"/>
        <v/>
      </c>
      <c r="V25" s="35" t="str">
        <f t="shared" si="9"/>
        <v/>
      </c>
      <c r="W25" s="33" t="str">
        <f t="shared" si="10"/>
        <v/>
      </c>
      <c r="X25" s="37" t="str">
        <f>IF($B25="","",MAX(0,WorkDays-N('متغيرات الشهر'!C25)-N('متغيرات الشهر'!D25)))</f>
        <v/>
      </c>
      <c r="Y25" s="35" t="str">
        <f t="shared" si="11"/>
        <v/>
      </c>
      <c r="Z25" s="38" t="str">
        <f t="shared" si="12"/>
        <v/>
      </c>
      <c r="AA25" s="35" t="str">
        <f t="shared" si="13"/>
        <v/>
      </c>
      <c r="AB25" s="35" t="str">
        <f>IF($B25="","",ROUND(N('متغيرات الشهر'!K25)-Q25,2))</f>
        <v/>
      </c>
      <c r="AC25" s="33" t="str">
        <f>IF($B25="","",IF(AB25&gt;0,"قسط سلفة اتأجل "&amp;TEXT(AB25,"#,##0.00")&amp;"|","")&amp;IF(N('متغيرات الشهر'!J25)&gt;5,"جزاءات فوق 5 أيام (م.143)|","")&amp;IF(AA25&lt;0,"الخصومات أكبر من المرتب|",""))</f>
        <v/>
      </c>
      <c r="AD25" s="35" t="str">
        <f t="shared" si="14"/>
        <v/>
      </c>
    </row>
    <row r="26" spans="1:30" ht="19.95" customHeight="1" x14ac:dyDescent="0.3">
      <c r="A26" s="33" t="str">
        <f>IF(الموظفين!$B26="","",الموظفين!$A26)</f>
        <v/>
      </c>
      <c r="B26" s="34" t="str">
        <f>IF(الموظفين!$B26="","",الموظفين!$B26)</f>
        <v/>
      </c>
      <c r="C26" s="33" t="str">
        <f>IF(الموظفين!$B26="","",الموظفين!$C26)</f>
        <v/>
      </c>
      <c r="D26" s="35" t="str">
        <f>IF($B26="","",N(الموظفين!$D26)+N(الموظفين!$E26)+N(الموظفين!$F26))</f>
        <v/>
      </c>
      <c r="E26" s="35" t="str">
        <f t="shared" si="0"/>
        <v/>
      </c>
      <c r="F26" s="35" t="str">
        <f>IF($B26="","",ROUND((N('متغيرات الشهر'!C26)+N('متغيرات الشهر'!D26))*E26,2))</f>
        <v/>
      </c>
      <c r="G26" s="35" t="str">
        <f>IF($B26="","",ROUND(MIN(N('متغيرات الشهر'!E26),X26*ROUND(DayHours*60,0))*E26/ROUND(DayHours*60,0),2))</f>
        <v/>
      </c>
      <c r="H26" s="35" t="str">
        <f t="shared" si="1"/>
        <v/>
      </c>
      <c r="I26" s="35" t="str">
        <f>IF($B26="","",ROUND(N('متغيرات الشهر'!F26)*H26*OTDay+N('متغيرات الشهر'!G26)*H26*OTNight+N('متغيرات الشهر'!H26)*H26*OTRest,2))</f>
        <v/>
      </c>
      <c r="J26" s="35" t="str">
        <f>IF($B26="","",N('متغيرات الشهر'!I26))</f>
        <v/>
      </c>
      <c r="K26" s="35" t="str">
        <f t="shared" si="2"/>
        <v/>
      </c>
      <c r="L26" s="35" t="str">
        <f>IF($B26="","",IF(الموظفين!$G26="",D26,N(الموظفين!$G26)))</f>
        <v/>
      </c>
      <c r="M26" s="35" t="str">
        <f t="shared" si="3"/>
        <v/>
      </c>
      <c r="N26" s="35" t="str">
        <f t="shared" si="4"/>
        <v/>
      </c>
      <c r="O26" s="35" t="str">
        <f t="shared" si="5"/>
        <v/>
      </c>
      <c r="P26" s="35" t="str">
        <f>IF($B26="","",ROUND(N('متغيرات الشهر'!J26)*N(الموظفين!$D26)/WorkDays,2))</f>
        <v/>
      </c>
      <c r="Q26" s="35" t="str">
        <f>IF($B26="","",ROUND(MAX(0,MIN(N('متغيرات الشهر'!K26),AA26)),2))</f>
        <v/>
      </c>
      <c r="R26" s="35" t="str">
        <f>IF($B26="","",N('متغيرات الشهر'!L26))</f>
        <v/>
      </c>
      <c r="S26" s="35" t="str">
        <f t="shared" si="6"/>
        <v/>
      </c>
      <c r="T26" s="36" t="str">
        <f t="shared" si="7"/>
        <v/>
      </c>
      <c r="U26" s="35" t="str">
        <f t="shared" si="8"/>
        <v/>
      </c>
      <c r="V26" s="35" t="str">
        <f t="shared" si="9"/>
        <v/>
      </c>
      <c r="W26" s="33" t="str">
        <f t="shared" si="10"/>
        <v/>
      </c>
      <c r="X26" s="37" t="str">
        <f>IF($B26="","",MAX(0,WorkDays-N('متغيرات الشهر'!C26)-N('متغيرات الشهر'!D26)))</f>
        <v/>
      </c>
      <c r="Y26" s="35" t="str">
        <f t="shared" si="11"/>
        <v/>
      </c>
      <c r="Z26" s="38" t="str">
        <f t="shared" si="12"/>
        <v/>
      </c>
      <c r="AA26" s="35" t="str">
        <f t="shared" si="13"/>
        <v/>
      </c>
      <c r="AB26" s="35" t="str">
        <f>IF($B26="","",ROUND(N('متغيرات الشهر'!K26)-Q26,2))</f>
        <v/>
      </c>
      <c r="AC26" s="33" t="str">
        <f>IF($B26="","",IF(AB26&gt;0,"قسط سلفة اتأجل "&amp;TEXT(AB26,"#,##0.00")&amp;"|","")&amp;IF(N('متغيرات الشهر'!J26)&gt;5,"جزاءات فوق 5 أيام (م.143)|","")&amp;IF(AA26&lt;0,"الخصومات أكبر من المرتب|",""))</f>
        <v/>
      </c>
      <c r="AD26" s="35" t="str">
        <f t="shared" si="14"/>
        <v/>
      </c>
    </row>
    <row r="27" spans="1:30" ht="19.95" customHeight="1" x14ac:dyDescent="0.3">
      <c r="A27" s="33" t="str">
        <f>IF(الموظفين!$B27="","",الموظفين!$A27)</f>
        <v/>
      </c>
      <c r="B27" s="34" t="str">
        <f>IF(الموظفين!$B27="","",الموظفين!$B27)</f>
        <v/>
      </c>
      <c r="C27" s="33" t="str">
        <f>IF(الموظفين!$B27="","",الموظفين!$C27)</f>
        <v/>
      </c>
      <c r="D27" s="35" t="str">
        <f>IF($B27="","",N(الموظفين!$D27)+N(الموظفين!$E27)+N(الموظفين!$F27))</f>
        <v/>
      </c>
      <c r="E27" s="35" t="str">
        <f t="shared" si="0"/>
        <v/>
      </c>
      <c r="F27" s="35" t="str">
        <f>IF($B27="","",ROUND((N('متغيرات الشهر'!C27)+N('متغيرات الشهر'!D27))*E27,2))</f>
        <v/>
      </c>
      <c r="G27" s="35" t="str">
        <f>IF($B27="","",ROUND(MIN(N('متغيرات الشهر'!E27),X27*ROUND(DayHours*60,0))*E27/ROUND(DayHours*60,0),2))</f>
        <v/>
      </c>
      <c r="H27" s="35" t="str">
        <f t="shared" si="1"/>
        <v/>
      </c>
      <c r="I27" s="35" t="str">
        <f>IF($B27="","",ROUND(N('متغيرات الشهر'!F27)*H27*OTDay+N('متغيرات الشهر'!G27)*H27*OTNight+N('متغيرات الشهر'!H27)*H27*OTRest,2))</f>
        <v/>
      </c>
      <c r="J27" s="35" t="str">
        <f>IF($B27="","",N('متغيرات الشهر'!I27))</f>
        <v/>
      </c>
      <c r="K27" s="35" t="str">
        <f t="shared" si="2"/>
        <v/>
      </c>
      <c r="L27" s="35" t="str">
        <f>IF($B27="","",IF(الموظفين!$G27="",D27,N(الموظفين!$G27)))</f>
        <v/>
      </c>
      <c r="M27" s="35" t="str">
        <f t="shared" si="3"/>
        <v/>
      </c>
      <c r="N27" s="35" t="str">
        <f t="shared" si="4"/>
        <v/>
      </c>
      <c r="O27" s="35" t="str">
        <f t="shared" si="5"/>
        <v/>
      </c>
      <c r="P27" s="35" t="str">
        <f>IF($B27="","",ROUND(N('متغيرات الشهر'!J27)*N(الموظفين!$D27)/WorkDays,2))</f>
        <v/>
      </c>
      <c r="Q27" s="35" t="str">
        <f>IF($B27="","",ROUND(MAX(0,MIN(N('متغيرات الشهر'!K27),AA27)),2))</f>
        <v/>
      </c>
      <c r="R27" s="35" t="str">
        <f>IF($B27="","",N('متغيرات الشهر'!L27))</f>
        <v/>
      </c>
      <c r="S27" s="35" t="str">
        <f t="shared" si="6"/>
        <v/>
      </c>
      <c r="T27" s="36" t="str">
        <f t="shared" si="7"/>
        <v/>
      </c>
      <c r="U27" s="35" t="str">
        <f t="shared" si="8"/>
        <v/>
      </c>
      <c r="V27" s="35" t="str">
        <f t="shared" si="9"/>
        <v/>
      </c>
      <c r="W27" s="33" t="str">
        <f t="shared" si="10"/>
        <v/>
      </c>
      <c r="X27" s="37" t="str">
        <f>IF($B27="","",MAX(0,WorkDays-N('متغيرات الشهر'!C27)-N('متغيرات الشهر'!D27)))</f>
        <v/>
      </c>
      <c r="Y27" s="35" t="str">
        <f t="shared" si="11"/>
        <v/>
      </c>
      <c r="Z27" s="38" t="str">
        <f t="shared" si="12"/>
        <v/>
      </c>
      <c r="AA27" s="35" t="str">
        <f t="shared" si="13"/>
        <v/>
      </c>
      <c r="AB27" s="35" t="str">
        <f>IF($B27="","",ROUND(N('متغيرات الشهر'!K27)-Q27,2))</f>
        <v/>
      </c>
      <c r="AC27" s="33" t="str">
        <f>IF($B27="","",IF(AB27&gt;0,"قسط سلفة اتأجل "&amp;TEXT(AB27,"#,##0.00")&amp;"|","")&amp;IF(N('متغيرات الشهر'!J27)&gt;5,"جزاءات فوق 5 أيام (م.143)|","")&amp;IF(AA27&lt;0,"الخصومات أكبر من المرتب|",""))</f>
        <v/>
      </c>
      <c r="AD27" s="35" t="str">
        <f t="shared" si="14"/>
        <v/>
      </c>
    </row>
    <row r="28" spans="1:30" ht="19.95" customHeight="1" x14ac:dyDescent="0.3">
      <c r="A28" s="33" t="str">
        <f>IF(الموظفين!$B28="","",الموظفين!$A28)</f>
        <v/>
      </c>
      <c r="B28" s="34" t="str">
        <f>IF(الموظفين!$B28="","",الموظفين!$B28)</f>
        <v/>
      </c>
      <c r="C28" s="33" t="str">
        <f>IF(الموظفين!$B28="","",الموظفين!$C28)</f>
        <v/>
      </c>
      <c r="D28" s="35" t="str">
        <f>IF($B28="","",N(الموظفين!$D28)+N(الموظفين!$E28)+N(الموظفين!$F28))</f>
        <v/>
      </c>
      <c r="E28" s="35" t="str">
        <f t="shared" si="0"/>
        <v/>
      </c>
      <c r="F28" s="35" t="str">
        <f>IF($B28="","",ROUND((N('متغيرات الشهر'!C28)+N('متغيرات الشهر'!D28))*E28,2))</f>
        <v/>
      </c>
      <c r="G28" s="35" t="str">
        <f>IF($B28="","",ROUND(MIN(N('متغيرات الشهر'!E28),X28*ROUND(DayHours*60,0))*E28/ROUND(DayHours*60,0),2))</f>
        <v/>
      </c>
      <c r="H28" s="35" t="str">
        <f t="shared" si="1"/>
        <v/>
      </c>
      <c r="I28" s="35" t="str">
        <f>IF($B28="","",ROUND(N('متغيرات الشهر'!F28)*H28*OTDay+N('متغيرات الشهر'!G28)*H28*OTNight+N('متغيرات الشهر'!H28)*H28*OTRest,2))</f>
        <v/>
      </c>
      <c r="J28" s="35" t="str">
        <f>IF($B28="","",N('متغيرات الشهر'!I28))</f>
        <v/>
      </c>
      <c r="K28" s="35" t="str">
        <f t="shared" si="2"/>
        <v/>
      </c>
      <c r="L28" s="35" t="str">
        <f>IF($B28="","",IF(الموظفين!$G28="",D28,N(الموظفين!$G28)))</f>
        <v/>
      </c>
      <c r="M28" s="35" t="str">
        <f t="shared" si="3"/>
        <v/>
      </c>
      <c r="N28" s="35" t="str">
        <f t="shared" si="4"/>
        <v/>
      </c>
      <c r="O28" s="35" t="str">
        <f t="shared" si="5"/>
        <v/>
      </c>
      <c r="P28" s="35" t="str">
        <f>IF($B28="","",ROUND(N('متغيرات الشهر'!J28)*N(الموظفين!$D28)/WorkDays,2))</f>
        <v/>
      </c>
      <c r="Q28" s="35" t="str">
        <f>IF($B28="","",ROUND(MAX(0,MIN(N('متغيرات الشهر'!K28),AA28)),2))</f>
        <v/>
      </c>
      <c r="R28" s="35" t="str">
        <f>IF($B28="","",N('متغيرات الشهر'!L28))</f>
        <v/>
      </c>
      <c r="S28" s="35" t="str">
        <f t="shared" si="6"/>
        <v/>
      </c>
      <c r="T28" s="36" t="str">
        <f t="shared" si="7"/>
        <v/>
      </c>
      <c r="U28" s="35" t="str">
        <f t="shared" si="8"/>
        <v/>
      </c>
      <c r="V28" s="35" t="str">
        <f t="shared" si="9"/>
        <v/>
      </c>
      <c r="W28" s="33" t="str">
        <f t="shared" si="10"/>
        <v/>
      </c>
      <c r="X28" s="37" t="str">
        <f>IF($B28="","",MAX(0,WorkDays-N('متغيرات الشهر'!C28)-N('متغيرات الشهر'!D28)))</f>
        <v/>
      </c>
      <c r="Y28" s="35" t="str">
        <f t="shared" si="11"/>
        <v/>
      </c>
      <c r="Z28" s="38" t="str">
        <f t="shared" si="12"/>
        <v/>
      </c>
      <c r="AA28" s="35" t="str">
        <f t="shared" si="13"/>
        <v/>
      </c>
      <c r="AB28" s="35" t="str">
        <f>IF($B28="","",ROUND(N('متغيرات الشهر'!K28)-Q28,2))</f>
        <v/>
      </c>
      <c r="AC28" s="33" t="str">
        <f>IF($B28="","",IF(AB28&gt;0,"قسط سلفة اتأجل "&amp;TEXT(AB28,"#,##0.00")&amp;"|","")&amp;IF(N('متغيرات الشهر'!J28)&gt;5,"جزاءات فوق 5 أيام (م.143)|","")&amp;IF(AA28&lt;0,"الخصومات أكبر من المرتب|",""))</f>
        <v/>
      </c>
      <c r="AD28" s="35" t="str">
        <f t="shared" si="14"/>
        <v/>
      </c>
    </row>
    <row r="29" spans="1:30" ht="19.95" customHeight="1" x14ac:dyDescent="0.3">
      <c r="A29" s="33" t="str">
        <f>IF(الموظفين!$B29="","",الموظفين!$A29)</f>
        <v/>
      </c>
      <c r="B29" s="34" t="str">
        <f>IF(الموظفين!$B29="","",الموظفين!$B29)</f>
        <v/>
      </c>
      <c r="C29" s="33" t="str">
        <f>IF(الموظفين!$B29="","",الموظفين!$C29)</f>
        <v/>
      </c>
      <c r="D29" s="35" t="str">
        <f>IF($B29="","",N(الموظفين!$D29)+N(الموظفين!$E29)+N(الموظفين!$F29))</f>
        <v/>
      </c>
      <c r="E29" s="35" t="str">
        <f t="shared" si="0"/>
        <v/>
      </c>
      <c r="F29" s="35" t="str">
        <f>IF($B29="","",ROUND((N('متغيرات الشهر'!C29)+N('متغيرات الشهر'!D29))*E29,2))</f>
        <v/>
      </c>
      <c r="G29" s="35" t="str">
        <f>IF($B29="","",ROUND(MIN(N('متغيرات الشهر'!E29),X29*ROUND(DayHours*60,0))*E29/ROUND(DayHours*60,0),2))</f>
        <v/>
      </c>
      <c r="H29" s="35" t="str">
        <f t="shared" si="1"/>
        <v/>
      </c>
      <c r="I29" s="35" t="str">
        <f>IF($B29="","",ROUND(N('متغيرات الشهر'!F29)*H29*OTDay+N('متغيرات الشهر'!G29)*H29*OTNight+N('متغيرات الشهر'!H29)*H29*OTRest,2))</f>
        <v/>
      </c>
      <c r="J29" s="35" t="str">
        <f>IF($B29="","",N('متغيرات الشهر'!I29))</f>
        <v/>
      </c>
      <c r="K29" s="35" t="str">
        <f t="shared" si="2"/>
        <v/>
      </c>
      <c r="L29" s="35" t="str">
        <f>IF($B29="","",IF(الموظفين!$G29="",D29,N(الموظفين!$G29)))</f>
        <v/>
      </c>
      <c r="M29" s="35" t="str">
        <f t="shared" si="3"/>
        <v/>
      </c>
      <c r="N29" s="35" t="str">
        <f t="shared" si="4"/>
        <v/>
      </c>
      <c r="O29" s="35" t="str">
        <f t="shared" si="5"/>
        <v/>
      </c>
      <c r="P29" s="35" t="str">
        <f>IF($B29="","",ROUND(N('متغيرات الشهر'!J29)*N(الموظفين!$D29)/WorkDays,2))</f>
        <v/>
      </c>
      <c r="Q29" s="35" t="str">
        <f>IF($B29="","",ROUND(MAX(0,MIN(N('متغيرات الشهر'!K29),AA29)),2))</f>
        <v/>
      </c>
      <c r="R29" s="35" t="str">
        <f>IF($B29="","",N('متغيرات الشهر'!L29))</f>
        <v/>
      </c>
      <c r="S29" s="35" t="str">
        <f t="shared" si="6"/>
        <v/>
      </c>
      <c r="T29" s="36" t="str">
        <f t="shared" si="7"/>
        <v/>
      </c>
      <c r="U29" s="35" t="str">
        <f t="shared" si="8"/>
        <v/>
      </c>
      <c r="V29" s="35" t="str">
        <f t="shared" si="9"/>
        <v/>
      </c>
      <c r="W29" s="33" t="str">
        <f t="shared" si="10"/>
        <v/>
      </c>
      <c r="X29" s="37" t="str">
        <f>IF($B29="","",MAX(0,WorkDays-N('متغيرات الشهر'!C29)-N('متغيرات الشهر'!D29)))</f>
        <v/>
      </c>
      <c r="Y29" s="35" t="str">
        <f t="shared" si="11"/>
        <v/>
      </c>
      <c r="Z29" s="38" t="str">
        <f t="shared" si="12"/>
        <v/>
      </c>
      <c r="AA29" s="35" t="str">
        <f t="shared" si="13"/>
        <v/>
      </c>
      <c r="AB29" s="35" t="str">
        <f>IF($B29="","",ROUND(N('متغيرات الشهر'!K29)-Q29,2))</f>
        <v/>
      </c>
      <c r="AC29" s="33" t="str">
        <f>IF($B29="","",IF(AB29&gt;0,"قسط سلفة اتأجل "&amp;TEXT(AB29,"#,##0.00")&amp;"|","")&amp;IF(N('متغيرات الشهر'!J29)&gt;5,"جزاءات فوق 5 أيام (م.143)|","")&amp;IF(AA29&lt;0,"الخصومات أكبر من المرتب|",""))</f>
        <v/>
      </c>
      <c r="AD29" s="35" t="str">
        <f t="shared" si="14"/>
        <v/>
      </c>
    </row>
    <row r="30" spans="1:30" ht="19.95" customHeight="1" x14ac:dyDescent="0.3">
      <c r="A30" s="33" t="str">
        <f>IF(الموظفين!$B30="","",الموظفين!$A30)</f>
        <v/>
      </c>
      <c r="B30" s="34" t="str">
        <f>IF(الموظفين!$B30="","",الموظفين!$B30)</f>
        <v/>
      </c>
      <c r="C30" s="33" t="str">
        <f>IF(الموظفين!$B30="","",الموظفين!$C30)</f>
        <v/>
      </c>
      <c r="D30" s="35" t="str">
        <f>IF($B30="","",N(الموظفين!$D30)+N(الموظفين!$E30)+N(الموظفين!$F30))</f>
        <v/>
      </c>
      <c r="E30" s="35" t="str">
        <f t="shared" si="0"/>
        <v/>
      </c>
      <c r="F30" s="35" t="str">
        <f>IF($B30="","",ROUND((N('متغيرات الشهر'!C30)+N('متغيرات الشهر'!D30))*E30,2))</f>
        <v/>
      </c>
      <c r="G30" s="35" t="str">
        <f>IF($B30="","",ROUND(MIN(N('متغيرات الشهر'!E30),X30*ROUND(DayHours*60,0))*E30/ROUND(DayHours*60,0),2))</f>
        <v/>
      </c>
      <c r="H30" s="35" t="str">
        <f t="shared" si="1"/>
        <v/>
      </c>
      <c r="I30" s="35" t="str">
        <f>IF($B30="","",ROUND(N('متغيرات الشهر'!F30)*H30*OTDay+N('متغيرات الشهر'!G30)*H30*OTNight+N('متغيرات الشهر'!H30)*H30*OTRest,2))</f>
        <v/>
      </c>
      <c r="J30" s="35" t="str">
        <f>IF($B30="","",N('متغيرات الشهر'!I30))</f>
        <v/>
      </c>
      <c r="K30" s="35" t="str">
        <f t="shared" si="2"/>
        <v/>
      </c>
      <c r="L30" s="35" t="str">
        <f>IF($B30="","",IF(الموظفين!$G30="",D30,N(الموظفين!$G30)))</f>
        <v/>
      </c>
      <c r="M30" s="35" t="str">
        <f t="shared" si="3"/>
        <v/>
      </c>
      <c r="N30" s="35" t="str">
        <f t="shared" si="4"/>
        <v/>
      </c>
      <c r="O30" s="35" t="str">
        <f t="shared" si="5"/>
        <v/>
      </c>
      <c r="P30" s="35" t="str">
        <f>IF($B30="","",ROUND(N('متغيرات الشهر'!J30)*N(الموظفين!$D30)/WorkDays,2))</f>
        <v/>
      </c>
      <c r="Q30" s="35" t="str">
        <f>IF($B30="","",ROUND(MAX(0,MIN(N('متغيرات الشهر'!K30),AA30)),2))</f>
        <v/>
      </c>
      <c r="R30" s="35" t="str">
        <f>IF($B30="","",N('متغيرات الشهر'!L30))</f>
        <v/>
      </c>
      <c r="S30" s="35" t="str">
        <f t="shared" si="6"/>
        <v/>
      </c>
      <c r="T30" s="36" t="str">
        <f t="shared" si="7"/>
        <v/>
      </c>
      <c r="U30" s="35" t="str">
        <f t="shared" si="8"/>
        <v/>
      </c>
      <c r="V30" s="35" t="str">
        <f t="shared" si="9"/>
        <v/>
      </c>
      <c r="W30" s="33" t="str">
        <f t="shared" si="10"/>
        <v/>
      </c>
      <c r="X30" s="37" t="str">
        <f>IF($B30="","",MAX(0,WorkDays-N('متغيرات الشهر'!C30)-N('متغيرات الشهر'!D30)))</f>
        <v/>
      </c>
      <c r="Y30" s="35" t="str">
        <f t="shared" si="11"/>
        <v/>
      </c>
      <c r="Z30" s="38" t="str">
        <f t="shared" si="12"/>
        <v/>
      </c>
      <c r="AA30" s="35" t="str">
        <f t="shared" si="13"/>
        <v/>
      </c>
      <c r="AB30" s="35" t="str">
        <f>IF($B30="","",ROUND(N('متغيرات الشهر'!K30)-Q30,2))</f>
        <v/>
      </c>
      <c r="AC30" s="33" t="str">
        <f>IF($B30="","",IF(AB30&gt;0,"قسط سلفة اتأجل "&amp;TEXT(AB30,"#,##0.00")&amp;"|","")&amp;IF(N('متغيرات الشهر'!J30)&gt;5,"جزاءات فوق 5 أيام (م.143)|","")&amp;IF(AA30&lt;0,"الخصومات أكبر من المرتب|",""))</f>
        <v/>
      </c>
      <c r="AD30" s="35" t="str">
        <f t="shared" si="14"/>
        <v/>
      </c>
    </row>
    <row r="31" spans="1:30" ht="19.95" customHeight="1" x14ac:dyDescent="0.3">
      <c r="A31" s="33" t="str">
        <f>IF(الموظفين!$B31="","",الموظفين!$A31)</f>
        <v/>
      </c>
      <c r="B31" s="34" t="str">
        <f>IF(الموظفين!$B31="","",الموظفين!$B31)</f>
        <v/>
      </c>
      <c r="C31" s="33" t="str">
        <f>IF(الموظفين!$B31="","",الموظفين!$C31)</f>
        <v/>
      </c>
      <c r="D31" s="35" t="str">
        <f>IF($B31="","",N(الموظفين!$D31)+N(الموظفين!$E31)+N(الموظفين!$F31))</f>
        <v/>
      </c>
      <c r="E31" s="35" t="str">
        <f t="shared" si="0"/>
        <v/>
      </c>
      <c r="F31" s="35" t="str">
        <f>IF($B31="","",ROUND((N('متغيرات الشهر'!C31)+N('متغيرات الشهر'!D31))*E31,2))</f>
        <v/>
      </c>
      <c r="G31" s="35" t="str">
        <f>IF($B31="","",ROUND(MIN(N('متغيرات الشهر'!E31),X31*ROUND(DayHours*60,0))*E31/ROUND(DayHours*60,0),2))</f>
        <v/>
      </c>
      <c r="H31" s="35" t="str">
        <f t="shared" si="1"/>
        <v/>
      </c>
      <c r="I31" s="35" t="str">
        <f>IF($B31="","",ROUND(N('متغيرات الشهر'!F31)*H31*OTDay+N('متغيرات الشهر'!G31)*H31*OTNight+N('متغيرات الشهر'!H31)*H31*OTRest,2))</f>
        <v/>
      </c>
      <c r="J31" s="35" t="str">
        <f>IF($B31="","",N('متغيرات الشهر'!I31))</f>
        <v/>
      </c>
      <c r="K31" s="35" t="str">
        <f t="shared" si="2"/>
        <v/>
      </c>
      <c r="L31" s="35" t="str">
        <f>IF($B31="","",IF(الموظفين!$G31="",D31,N(الموظفين!$G31)))</f>
        <v/>
      </c>
      <c r="M31" s="35" t="str">
        <f t="shared" si="3"/>
        <v/>
      </c>
      <c r="N31" s="35" t="str">
        <f t="shared" si="4"/>
        <v/>
      </c>
      <c r="O31" s="35" t="str">
        <f t="shared" si="5"/>
        <v/>
      </c>
      <c r="P31" s="35" t="str">
        <f>IF($B31="","",ROUND(N('متغيرات الشهر'!J31)*N(الموظفين!$D31)/WorkDays,2))</f>
        <v/>
      </c>
      <c r="Q31" s="35" t="str">
        <f>IF($B31="","",ROUND(MAX(0,MIN(N('متغيرات الشهر'!K31),AA31)),2))</f>
        <v/>
      </c>
      <c r="R31" s="35" t="str">
        <f>IF($B31="","",N('متغيرات الشهر'!L31))</f>
        <v/>
      </c>
      <c r="S31" s="35" t="str">
        <f t="shared" si="6"/>
        <v/>
      </c>
      <c r="T31" s="36" t="str">
        <f t="shared" si="7"/>
        <v/>
      </c>
      <c r="U31" s="35" t="str">
        <f t="shared" si="8"/>
        <v/>
      </c>
      <c r="V31" s="35" t="str">
        <f t="shared" si="9"/>
        <v/>
      </c>
      <c r="W31" s="33" t="str">
        <f t="shared" si="10"/>
        <v/>
      </c>
      <c r="X31" s="37" t="str">
        <f>IF($B31="","",MAX(0,WorkDays-N('متغيرات الشهر'!C31)-N('متغيرات الشهر'!D31)))</f>
        <v/>
      </c>
      <c r="Y31" s="35" t="str">
        <f t="shared" si="11"/>
        <v/>
      </c>
      <c r="Z31" s="38" t="str">
        <f t="shared" si="12"/>
        <v/>
      </c>
      <c r="AA31" s="35" t="str">
        <f t="shared" si="13"/>
        <v/>
      </c>
      <c r="AB31" s="35" t="str">
        <f>IF($B31="","",ROUND(N('متغيرات الشهر'!K31)-Q31,2))</f>
        <v/>
      </c>
      <c r="AC31" s="33" t="str">
        <f>IF($B31="","",IF(AB31&gt;0,"قسط سلفة اتأجل "&amp;TEXT(AB31,"#,##0.00")&amp;"|","")&amp;IF(N('متغيرات الشهر'!J31)&gt;5,"جزاءات فوق 5 أيام (م.143)|","")&amp;IF(AA31&lt;0,"الخصومات أكبر من المرتب|",""))</f>
        <v/>
      </c>
      <c r="AD31" s="35" t="str">
        <f t="shared" si="14"/>
        <v/>
      </c>
    </row>
    <row r="32" spans="1:30" ht="19.95" customHeight="1" x14ac:dyDescent="0.3">
      <c r="A32" s="33" t="str">
        <f>IF(الموظفين!$B32="","",الموظفين!$A32)</f>
        <v/>
      </c>
      <c r="B32" s="34" t="str">
        <f>IF(الموظفين!$B32="","",الموظفين!$B32)</f>
        <v/>
      </c>
      <c r="C32" s="33" t="str">
        <f>IF(الموظفين!$B32="","",الموظفين!$C32)</f>
        <v/>
      </c>
      <c r="D32" s="35" t="str">
        <f>IF($B32="","",N(الموظفين!$D32)+N(الموظفين!$E32)+N(الموظفين!$F32))</f>
        <v/>
      </c>
      <c r="E32" s="35" t="str">
        <f t="shared" si="0"/>
        <v/>
      </c>
      <c r="F32" s="35" t="str">
        <f>IF($B32="","",ROUND((N('متغيرات الشهر'!C32)+N('متغيرات الشهر'!D32))*E32,2))</f>
        <v/>
      </c>
      <c r="G32" s="35" t="str">
        <f>IF($B32="","",ROUND(MIN(N('متغيرات الشهر'!E32),X32*ROUND(DayHours*60,0))*E32/ROUND(DayHours*60,0),2))</f>
        <v/>
      </c>
      <c r="H32" s="35" t="str">
        <f t="shared" si="1"/>
        <v/>
      </c>
      <c r="I32" s="35" t="str">
        <f>IF($B32="","",ROUND(N('متغيرات الشهر'!F32)*H32*OTDay+N('متغيرات الشهر'!G32)*H32*OTNight+N('متغيرات الشهر'!H32)*H32*OTRest,2))</f>
        <v/>
      </c>
      <c r="J32" s="35" t="str">
        <f>IF($B32="","",N('متغيرات الشهر'!I32))</f>
        <v/>
      </c>
      <c r="K32" s="35" t="str">
        <f t="shared" si="2"/>
        <v/>
      </c>
      <c r="L32" s="35" t="str">
        <f>IF($B32="","",IF(الموظفين!$G32="",D32,N(الموظفين!$G32)))</f>
        <v/>
      </c>
      <c r="M32" s="35" t="str">
        <f t="shared" si="3"/>
        <v/>
      </c>
      <c r="N32" s="35" t="str">
        <f t="shared" si="4"/>
        <v/>
      </c>
      <c r="O32" s="35" t="str">
        <f t="shared" si="5"/>
        <v/>
      </c>
      <c r="P32" s="35" t="str">
        <f>IF($B32="","",ROUND(N('متغيرات الشهر'!J32)*N(الموظفين!$D32)/WorkDays,2))</f>
        <v/>
      </c>
      <c r="Q32" s="35" t="str">
        <f>IF($B32="","",ROUND(MAX(0,MIN(N('متغيرات الشهر'!K32),AA32)),2))</f>
        <v/>
      </c>
      <c r="R32" s="35" t="str">
        <f>IF($B32="","",N('متغيرات الشهر'!L32))</f>
        <v/>
      </c>
      <c r="S32" s="35" t="str">
        <f t="shared" si="6"/>
        <v/>
      </c>
      <c r="T32" s="36" t="str">
        <f t="shared" si="7"/>
        <v/>
      </c>
      <c r="U32" s="35" t="str">
        <f t="shared" si="8"/>
        <v/>
      </c>
      <c r="V32" s="35" t="str">
        <f t="shared" si="9"/>
        <v/>
      </c>
      <c r="W32" s="33" t="str">
        <f t="shared" si="10"/>
        <v/>
      </c>
      <c r="X32" s="37" t="str">
        <f>IF($B32="","",MAX(0,WorkDays-N('متغيرات الشهر'!C32)-N('متغيرات الشهر'!D32)))</f>
        <v/>
      </c>
      <c r="Y32" s="35" t="str">
        <f t="shared" si="11"/>
        <v/>
      </c>
      <c r="Z32" s="38" t="str">
        <f t="shared" si="12"/>
        <v/>
      </c>
      <c r="AA32" s="35" t="str">
        <f t="shared" si="13"/>
        <v/>
      </c>
      <c r="AB32" s="35" t="str">
        <f>IF($B32="","",ROUND(N('متغيرات الشهر'!K32)-Q32,2))</f>
        <v/>
      </c>
      <c r="AC32" s="33" t="str">
        <f>IF($B32="","",IF(AB32&gt;0,"قسط سلفة اتأجل "&amp;TEXT(AB32,"#,##0.00")&amp;"|","")&amp;IF(N('متغيرات الشهر'!J32)&gt;5,"جزاءات فوق 5 أيام (م.143)|","")&amp;IF(AA32&lt;0,"الخصومات أكبر من المرتب|",""))</f>
        <v/>
      </c>
      <c r="AD32" s="35" t="str">
        <f t="shared" si="14"/>
        <v/>
      </c>
    </row>
    <row r="33" spans="1:30" ht="19.95" customHeight="1" x14ac:dyDescent="0.3">
      <c r="A33" s="33" t="str">
        <f>IF(الموظفين!$B33="","",الموظفين!$A33)</f>
        <v/>
      </c>
      <c r="B33" s="34" t="str">
        <f>IF(الموظفين!$B33="","",الموظفين!$B33)</f>
        <v/>
      </c>
      <c r="C33" s="33" t="str">
        <f>IF(الموظفين!$B33="","",الموظفين!$C33)</f>
        <v/>
      </c>
      <c r="D33" s="35" t="str">
        <f>IF($B33="","",N(الموظفين!$D33)+N(الموظفين!$E33)+N(الموظفين!$F33))</f>
        <v/>
      </c>
      <c r="E33" s="35" t="str">
        <f t="shared" si="0"/>
        <v/>
      </c>
      <c r="F33" s="35" t="str">
        <f>IF($B33="","",ROUND((N('متغيرات الشهر'!C33)+N('متغيرات الشهر'!D33))*E33,2))</f>
        <v/>
      </c>
      <c r="G33" s="35" t="str">
        <f>IF($B33="","",ROUND(MIN(N('متغيرات الشهر'!E33),X33*ROUND(DayHours*60,0))*E33/ROUND(DayHours*60,0),2))</f>
        <v/>
      </c>
      <c r="H33" s="35" t="str">
        <f t="shared" si="1"/>
        <v/>
      </c>
      <c r="I33" s="35" t="str">
        <f>IF($B33="","",ROUND(N('متغيرات الشهر'!F33)*H33*OTDay+N('متغيرات الشهر'!G33)*H33*OTNight+N('متغيرات الشهر'!H33)*H33*OTRest,2))</f>
        <v/>
      </c>
      <c r="J33" s="35" t="str">
        <f>IF($B33="","",N('متغيرات الشهر'!I33))</f>
        <v/>
      </c>
      <c r="K33" s="35" t="str">
        <f t="shared" si="2"/>
        <v/>
      </c>
      <c r="L33" s="35" t="str">
        <f>IF($B33="","",IF(الموظفين!$G33="",D33,N(الموظفين!$G33)))</f>
        <v/>
      </c>
      <c r="M33" s="35" t="str">
        <f t="shared" si="3"/>
        <v/>
      </c>
      <c r="N33" s="35" t="str">
        <f t="shared" si="4"/>
        <v/>
      </c>
      <c r="O33" s="35" t="str">
        <f t="shared" si="5"/>
        <v/>
      </c>
      <c r="P33" s="35" t="str">
        <f>IF($B33="","",ROUND(N('متغيرات الشهر'!J33)*N(الموظفين!$D33)/WorkDays,2))</f>
        <v/>
      </c>
      <c r="Q33" s="35" t="str">
        <f>IF($B33="","",ROUND(MAX(0,MIN(N('متغيرات الشهر'!K33),AA33)),2))</f>
        <v/>
      </c>
      <c r="R33" s="35" t="str">
        <f>IF($B33="","",N('متغيرات الشهر'!L33))</f>
        <v/>
      </c>
      <c r="S33" s="35" t="str">
        <f t="shared" si="6"/>
        <v/>
      </c>
      <c r="T33" s="36" t="str">
        <f t="shared" si="7"/>
        <v/>
      </c>
      <c r="U33" s="35" t="str">
        <f t="shared" si="8"/>
        <v/>
      </c>
      <c r="V33" s="35" t="str">
        <f t="shared" si="9"/>
        <v/>
      </c>
      <c r="W33" s="33" t="str">
        <f t="shared" si="10"/>
        <v/>
      </c>
      <c r="X33" s="37" t="str">
        <f>IF($B33="","",MAX(0,WorkDays-N('متغيرات الشهر'!C33)-N('متغيرات الشهر'!D33)))</f>
        <v/>
      </c>
      <c r="Y33" s="35" t="str">
        <f t="shared" si="11"/>
        <v/>
      </c>
      <c r="Z33" s="38" t="str">
        <f t="shared" si="12"/>
        <v/>
      </c>
      <c r="AA33" s="35" t="str">
        <f t="shared" si="13"/>
        <v/>
      </c>
      <c r="AB33" s="35" t="str">
        <f>IF($B33="","",ROUND(N('متغيرات الشهر'!K33)-Q33,2))</f>
        <v/>
      </c>
      <c r="AC33" s="33" t="str">
        <f>IF($B33="","",IF(AB33&gt;0,"قسط سلفة اتأجل "&amp;TEXT(AB33,"#,##0.00")&amp;"|","")&amp;IF(N('متغيرات الشهر'!J33)&gt;5,"جزاءات فوق 5 أيام (م.143)|","")&amp;IF(AA33&lt;0,"الخصومات أكبر من المرتب|",""))</f>
        <v/>
      </c>
      <c r="AD33" s="35" t="str">
        <f t="shared" si="14"/>
        <v/>
      </c>
    </row>
    <row r="34" spans="1:30" ht="19.95" customHeight="1" x14ac:dyDescent="0.3">
      <c r="A34" s="33" t="str">
        <f>IF(الموظفين!$B34="","",الموظفين!$A34)</f>
        <v/>
      </c>
      <c r="B34" s="34" t="str">
        <f>IF(الموظفين!$B34="","",الموظفين!$B34)</f>
        <v/>
      </c>
      <c r="C34" s="33" t="str">
        <f>IF(الموظفين!$B34="","",الموظفين!$C34)</f>
        <v/>
      </c>
      <c r="D34" s="35" t="str">
        <f>IF($B34="","",N(الموظفين!$D34)+N(الموظفين!$E34)+N(الموظفين!$F34))</f>
        <v/>
      </c>
      <c r="E34" s="35" t="str">
        <f t="shared" si="0"/>
        <v/>
      </c>
      <c r="F34" s="35" t="str">
        <f>IF($B34="","",ROUND((N('متغيرات الشهر'!C34)+N('متغيرات الشهر'!D34))*E34,2))</f>
        <v/>
      </c>
      <c r="G34" s="35" t="str">
        <f>IF($B34="","",ROUND(MIN(N('متغيرات الشهر'!E34),X34*ROUND(DayHours*60,0))*E34/ROUND(DayHours*60,0),2))</f>
        <v/>
      </c>
      <c r="H34" s="35" t="str">
        <f t="shared" si="1"/>
        <v/>
      </c>
      <c r="I34" s="35" t="str">
        <f>IF($B34="","",ROUND(N('متغيرات الشهر'!F34)*H34*OTDay+N('متغيرات الشهر'!G34)*H34*OTNight+N('متغيرات الشهر'!H34)*H34*OTRest,2))</f>
        <v/>
      </c>
      <c r="J34" s="35" t="str">
        <f>IF($B34="","",N('متغيرات الشهر'!I34))</f>
        <v/>
      </c>
      <c r="K34" s="35" t="str">
        <f t="shared" si="2"/>
        <v/>
      </c>
      <c r="L34" s="35" t="str">
        <f>IF($B34="","",IF(الموظفين!$G34="",D34,N(الموظفين!$G34)))</f>
        <v/>
      </c>
      <c r="M34" s="35" t="str">
        <f t="shared" si="3"/>
        <v/>
      </c>
      <c r="N34" s="35" t="str">
        <f t="shared" si="4"/>
        <v/>
      </c>
      <c r="O34" s="35" t="str">
        <f t="shared" si="5"/>
        <v/>
      </c>
      <c r="P34" s="35" t="str">
        <f>IF($B34="","",ROUND(N('متغيرات الشهر'!J34)*N(الموظفين!$D34)/WorkDays,2))</f>
        <v/>
      </c>
      <c r="Q34" s="35" t="str">
        <f>IF($B34="","",ROUND(MAX(0,MIN(N('متغيرات الشهر'!K34),AA34)),2))</f>
        <v/>
      </c>
      <c r="R34" s="35" t="str">
        <f>IF($B34="","",N('متغيرات الشهر'!L34))</f>
        <v/>
      </c>
      <c r="S34" s="35" t="str">
        <f t="shared" si="6"/>
        <v/>
      </c>
      <c r="T34" s="36" t="str">
        <f t="shared" si="7"/>
        <v/>
      </c>
      <c r="U34" s="35" t="str">
        <f t="shared" si="8"/>
        <v/>
      </c>
      <c r="V34" s="35" t="str">
        <f t="shared" si="9"/>
        <v/>
      </c>
      <c r="W34" s="33" t="str">
        <f t="shared" si="10"/>
        <v/>
      </c>
      <c r="X34" s="37" t="str">
        <f>IF($B34="","",MAX(0,WorkDays-N('متغيرات الشهر'!C34)-N('متغيرات الشهر'!D34)))</f>
        <v/>
      </c>
      <c r="Y34" s="35" t="str">
        <f t="shared" si="11"/>
        <v/>
      </c>
      <c r="Z34" s="38" t="str">
        <f t="shared" si="12"/>
        <v/>
      </c>
      <c r="AA34" s="35" t="str">
        <f t="shared" si="13"/>
        <v/>
      </c>
      <c r="AB34" s="35" t="str">
        <f>IF($B34="","",ROUND(N('متغيرات الشهر'!K34)-Q34,2))</f>
        <v/>
      </c>
      <c r="AC34" s="33" t="str">
        <f>IF($B34="","",IF(AB34&gt;0,"قسط سلفة اتأجل "&amp;TEXT(AB34,"#,##0.00")&amp;"|","")&amp;IF(N('متغيرات الشهر'!J34)&gt;5,"جزاءات فوق 5 أيام (م.143)|","")&amp;IF(AA34&lt;0,"الخصومات أكبر من المرتب|",""))</f>
        <v/>
      </c>
      <c r="AD34" s="35" t="str">
        <f t="shared" si="14"/>
        <v/>
      </c>
    </row>
    <row r="35" spans="1:30" ht="19.95" customHeight="1" x14ac:dyDescent="0.3">
      <c r="A35" s="33" t="str">
        <f>IF(الموظفين!$B35="","",الموظفين!$A35)</f>
        <v/>
      </c>
      <c r="B35" s="34" t="str">
        <f>IF(الموظفين!$B35="","",الموظفين!$B35)</f>
        <v/>
      </c>
      <c r="C35" s="33" t="str">
        <f>IF(الموظفين!$B35="","",الموظفين!$C35)</f>
        <v/>
      </c>
      <c r="D35" s="35" t="str">
        <f>IF($B35="","",N(الموظفين!$D35)+N(الموظفين!$E35)+N(الموظفين!$F35))</f>
        <v/>
      </c>
      <c r="E35" s="35" t="str">
        <f t="shared" si="0"/>
        <v/>
      </c>
      <c r="F35" s="35" t="str">
        <f>IF($B35="","",ROUND((N('متغيرات الشهر'!C35)+N('متغيرات الشهر'!D35))*E35,2))</f>
        <v/>
      </c>
      <c r="G35" s="35" t="str">
        <f>IF($B35="","",ROUND(MIN(N('متغيرات الشهر'!E35),X35*ROUND(DayHours*60,0))*E35/ROUND(DayHours*60,0),2))</f>
        <v/>
      </c>
      <c r="H35" s="35" t="str">
        <f t="shared" si="1"/>
        <v/>
      </c>
      <c r="I35" s="35" t="str">
        <f>IF($B35="","",ROUND(N('متغيرات الشهر'!F35)*H35*OTDay+N('متغيرات الشهر'!G35)*H35*OTNight+N('متغيرات الشهر'!H35)*H35*OTRest,2))</f>
        <v/>
      </c>
      <c r="J35" s="35" t="str">
        <f>IF($B35="","",N('متغيرات الشهر'!I35))</f>
        <v/>
      </c>
      <c r="K35" s="35" t="str">
        <f t="shared" si="2"/>
        <v/>
      </c>
      <c r="L35" s="35" t="str">
        <f>IF($B35="","",IF(الموظفين!$G35="",D35,N(الموظفين!$G35)))</f>
        <v/>
      </c>
      <c r="M35" s="35" t="str">
        <f t="shared" si="3"/>
        <v/>
      </c>
      <c r="N35" s="35" t="str">
        <f t="shared" si="4"/>
        <v/>
      </c>
      <c r="O35" s="35" t="str">
        <f t="shared" si="5"/>
        <v/>
      </c>
      <c r="P35" s="35" t="str">
        <f>IF($B35="","",ROUND(N('متغيرات الشهر'!J35)*N(الموظفين!$D35)/WorkDays,2))</f>
        <v/>
      </c>
      <c r="Q35" s="35" t="str">
        <f>IF($B35="","",ROUND(MAX(0,MIN(N('متغيرات الشهر'!K35),AA35)),2))</f>
        <v/>
      </c>
      <c r="R35" s="35" t="str">
        <f>IF($B35="","",N('متغيرات الشهر'!L35))</f>
        <v/>
      </c>
      <c r="S35" s="35" t="str">
        <f t="shared" si="6"/>
        <v/>
      </c>
      <c r="T35" s="36" t="str">
        <f t="shared" si="7"/>
        <v/>
      </c>
      <c r="U35" s="35" t="str">
        <f t="shared" si="8"/>
        <v/>
      </c>
      <c r="V35" s="35" t="str">
        <f t="shared" si="9"/>
        <v/>
      </c>
      <c r="W35" s="33" t="str">
        <f t="shared" si="10"/>
        <v/>
      </c>
      <c r="X35" s="37" t="str">
        <f>IF($B35="","",MAX(0,WorkDays-N('متغيرات الشهر'!C35)-N('متغيرات الشهر'!D35)))</f>
        <v/>
      </c>
      <c r="Y35" s="35" t="str">
        <f t="shared" si="11"/>
        <v/>
      </c>
      <c r="Z35" s="38" t="str">
        <f t="shared" si="12"/>
        <v/>
      </c>
      <c r="AA35" s="35" t="str">
        <f t="shared" si="13"/>
        <v/>
      </c>
      <c r="AB35" s="35" t="str">
        <f>IF($B35="","",ROUND(N('متغيرات الشهر'!K35)-Q35,2))</f>
        <v/>
      </c>
      <c r="AC35" s="33" t="str">
        <f>IF($B35="","",IF(AB35&gt;0,"قسط سلفة اتأجل "&amp;TEXT(AB35,"#,##0.00")&amp;"|","")&amp;IF(N('متغيرات الشهر'!J35)&gt;5,"جزاءات فوق 5 أيام (م.143)|","")&amp;IF(AA35&lt;0,"الخصومات أكبر من المرتب|",""))</f>
        <v/>
      </c>
      <c r="AD35" s="35" t="str">
        <f t="shared" si="14"/>
        <v/>
      </c>
    </row>
    <row r="36" spans="1:30" ht="19.95" customHeight="1" x14ac:dyDescent="0.3">
      <c r="A36" s="33" t="str">
        <f>IF(الموظفين!$B36="","",الموظفين!$A36)</f>
        <v/>
      </c>
      <c r="B36" s="34" t="str">
        <f>IF(الموظفين!$B36="","",الموظفين!$B36)</f>
        <v/>
      </c>
      <c r="C36" s="33" t="str">
        <f>IF(الموظفين!$B36="","",الموظفين!$C36)</f>
        <v/>
      </c>
      <c r="D36" s="35" t="str">
        <f>IF($B36="","",N(الموظفين!$D36)+N(الموظفين!$E36)+N(الموظفين!$F36))</f>
        <v/>
      </c>
      <c r="E36" s="35" t="str">
        <f t="shared" si="0"/>
        <v/>
      </c>
      <c r="F36" s="35" t="str">
        <f>IF($B36="","",ROUND((N('متغيرات الشهر'!C36)+N('متغيرات الشهر'!D36))*E36,2))</f>
        <v/>
      </c>
      <c r="G36" s="35" t="str">
        <f>IF($B36="","",ROUND(MIN(N('متغيرات الشهر'!E36),X36*ROUND(DayHours*60,0))*E36/ROUND(DayHours*60,0),2))</f>
        <v/>
      </c>
      <c r="H36" s="35" t="str">
        <f t="shared" si="1"/>
        <v/>
      </c>
      <c r="I36" s="35" t="str">
        <f>IF($B36="","",ROUND(N('متغيرات الشهر'!F36)*H36*OTDay+N('متغيرات الشهر'!G36)*H36*OTNight+N('متغيرات الشهر'!H36)*H36*OTRest,2))</f>
        <v/>
      </c>
      <c r="J36" s="35" t="str">
        <f>IF($B36="","",N('متغيرات الشهر'!I36))</f>
        <v/>
      </c>
      <c r="K36" s="35" t="str">
        <f t="shared" si="2"/>
        <v/>
      </c>
      <c r="L36" s="35" t="str">
        <f>IF($B36="","",IF(الموظفين!$G36="",D36,N(الموظفين!$G36)))</f>
        <v/>
      </c>
      <c r="M36" s="35" t="str">
        <f t="shared" si="3"/>
        <v/>
      </c>
      <c r="N36" s="35" t="str">
        <f t="shared" si="4"/>
        <v/>
      </c>
      <c r="O36" s="35" t="str">
        <f t="shared" si="5"/>
        <v/>
      </c>
      <c r="P36" s="35" t="str">
        <f>IF($B36="","",ROUND(N('متغيرات الشهر'!J36)*N(الموظفين!$D36)/WorkDays,2))</f>
        <v/>
      </c>
      <c r="Q36" s="35" t="str">
        <f>IF($B36="","",ROUND(MAX(0,MIN(N('متغيرات الشهر'!K36),AA36)),2))</f>
        <v/>
      </c>
      <c r="R36" s="35" t="str">
        <f>IF($B36="","",N('متغيرات الشهر'!L36))</f>
        <v/>
      </c>
      <c r="S36" s="35" t="str">
        <f t="shared" si="6"/>
        <v/>
      </c>
      <c r="T36" s="36" t="str">
        <f t="shared" si="7"/>
        <v/>
      </c>
      <c r="U36" s="35" t="str">
        <f t="shared" si="8"/>
        <v/>
      </c>
      <c r="V36" s="35" t="str">
        <f t="shared" si="9"/>
        <v/>
      </c>
      <c r="W36" s="33" t="str">
        <f t="shared" si="10"/>
        <v/>
      </c>
      <c r="X36" s="37" t="str">
        <f>IF($B36="","",MAX(0,WorkDays-N('متغيرات الشهر'!C36)-N('متغيرات الشهر'!D36)))</f>
        <v/>
      </c>
      <c r="Y36" s="35" t="str">
        <f t="shared" si="11"/>
        <v/>
      </c>
      <c r="Z36" s="38" t="str">
        <f t="shared" si="12"/>
        <v/>
      </c>
      <c r="AA36" s="35" t="str">
        <f t="shared" si="13"/>
        <v/>
      </c>
      <c r="AB36" s="35" t="str">
        <f>IF($B36="","",ROUND(N('متغيرات الشهر'!K36)-Q36,2))</f>
        <v/>
      </c>
      <c r="AC36" s="33" t="str">
        <f>IF($B36="","",IF(AB36&gt;0,"قسط سلفة اتأجل "&amp;TEXT(AB36,"#,##0.00")&amp;"|","")&amp;IF(N('متغيرات الشهر'!J36)&gt;5,"جزاءات فوق 5 أيام (م.143)|","")&amp;IF(AA36&lt;0,"الخصومات أكبر من المرتب|",""))</f>
        <v/>
      </c>
      <c r="AD36" s="35" t="str">
        <f t="shared" si="14"/>
        <v/>
      </c>
    </row>
    <row r="37" spans="1:30" ht="19.95" customHeight="1" x14ac:dyDescent="0.3">
      <c r="A37" s="33" t="str">
        <f>IF(الموظفين!$B37="","",الموظفين!$A37)</f>
        <v/>
      </c>
      <c r="B37" s="34" t="str">
        <f>IF(الموظفين!$B37="","",الموظفين!$B37)</f>
        <v/>
      </c>
      <c r="C37" s="33" t="str">
        <f>IF(الموظفين!$B37="","",الموظفين!$C37)</f>
        <v/>
      </c>
      <c r="D37" s="35" t="str">
        <f>IF($B37="","",N(الموظفين!$D37)+N(الموظفين!$E37)+N(الموظفين!$F37))</f>
        <v/>
      </c>
      <c r="E37" s="35" t="str">
        <f t="shared" si="0"/>
        <v/>
      </c>
      <c r="F37" s="35" t="str">
        <f>IF($B37="","",ROUND((N('متغيرات الشهر'!C37)+N('متغيرات الشهر'!D37))*E37,2))</f>
        <v/>
      </c>
      <c r="G37" s="35" t="str">
        <f>IF($B37="","",ROUND(MIN(N('متغيرات الشهر'!E37),X37*ROUND(DayHours*60,0))*E37/ROUND(DayHours*60,0),2))</f>
        <v/>
      </c>
      <c r="H37" s="35" t="str">
        <f t="shared" si="1"/>
        <v/>
      </c>
      <c r="I37" s="35" t="str">
        <f>IF($B37="","",ROUND(N('متغيرات الشهر'!F37)*H37*OTDay+N('متغيرات الشهر'!G37)*H37*OTNight+N('متغيرات الشهر'!H37)*H37*OTRest,2))</f>
        <v/>
      </c>
      <c r="J37" s="35" t="str">
        <f>IF($B37="","",N('متغيرات الشهر'!I37))</f>
        <v/>
      </c>
      <c r="K37" s="35" t="str">
        <f t="shared" si="2"/>
        <v/>
      </c>
      <c r="L37" s="35" t="str">
        <f>IF($B37="","",IF(الموظفين!$G37="",D37,N(الموظفين!$G37)))</f>
        <v/>
      </c>
      <c r="M37" s="35" t="str">
        <f t="shared" si="3"/>
        <v/>
      </c>
      <c r="N37" s="35" t="str">
        <f t="shared" si="4"/>
        <v/>
      </c>
      <c r="O37" s="35" t="str">
        <f t="shared" si="5"/>
        <v/>
      </c>
      <c r="P37" s="35" t="str">
        <f>IF($B37="","",ROUND(N('متغيرات الشهر'!J37)*N(الموظفين!$D37)/WorkDays,2))</f>
        <v/>
      </c>
      <c r="Q37" s="35" t="str">
        <f>IF($B37="","",ROUND(MAX(0,MIN(N('متغيرات الشهر'!K37),AA37)),2))</f>
        <v/>
      </c>
      <c r="R37" s="35" t="str">
        <f>IF($B37="","",N('متغيرات الشهر'!L37))</f>
        <v/>
      </c>
      <c r="S37" s="35" t="str">
        <f t="shared" si="6"/>
        <v/>
      </c>
      <c r="T37" s="36" t="str">
        <f t="shared" si="7"/>
        <v/>
      </c>
      <c r="U37" s="35" t="str">
        <f t="shared" si="8"/>
        <v/>
      </c>
      <c r="V37" s="35" t="str">
        <f t="shared" si="9"/>
        <v/>
      </c>
      <c r="W37" s="33" t="str">
        <f t="shared" si="10"/>
        <v/>
      </c>
      <c r="X37" s="37" t="str">
        <f>IF($B37="","",MAX(0,WorkDays-N('متغيرات الشهر'!C37)-N('متغيرات الشهر'!D37)))</f>
        <v/>
      </c>
      <c r="Y37" s="35" t="str">
        <f t="shared" si="11"/>
        <v/>
      </c>
      <c r="Z37" s="38" t="str">
        <f t="shared" si="12"/>
        <v/>
      </c>
      <c r="AA37" s="35" t="str">
        <f t="shared" si="13"/>
        <v/>
      </c>
      <c r="AB37" s="35" t="str">
        <f>IF($B37="","",ROUND(N('متغيرات الشهر'!K37)-Q37,2))</f>
        <v/>
      </c>
      <c r="AC37" s="33" t="str">
        <f>IF($B37="","",IF(AB37&gt;0,"قسط سلفة اتأجل "&amp;TEXT(AB37,"#,##0.00")&amp;"|","")&amp;IF(N('متغيرات الشهر'!J37)&gt;5,"جزاءات فوق 5 أيام (م.143)|","")&amp;IF(AA37&lt;0,"الخصومات أكبر من المرتب|",""))</f>
        <v/>
      </c>
      <c r="AD37" s="35" t="str">
        <f t="shared" si="14"/>
        <v/>
      </c>
    </row>
    <row r="38" spans="1:30" ht="19.95" customHeight="1" x14ac:dyDescent="0.3">
      <c r="A38" s="33" t="str">
        <f>IF(الموظفين!$B38="","",الموظفين!$A38)</f>
        <v/>
      </c>
      <c r="B38" s="34" t="str">
        <f>IF(الموظفين!$B38="","",الموظفين!$B38)</f>
        <v/>
      </c>
      <c r="C38" s="33" t="str">
        <f>IF(الموظفين!$B38="","",الموظفين!$C38)</f>
        <v/>
      </c>
      <c r="D38" s="35" t="str">
        <f>IF($B38="","",N(الموظفين!$D38)+N(الموظفين!$E38)+N(الموظفين!$F38))</f>
        <v/>
      </c>
      <c r="E38" s="35" t="str">
        <f t="shared" ref="E38:E69" si="15">IF($B38="","",IF(D38&gt;0,D38/WorkDays,0))</f>
        <v/>
      </c>
      <c r="F38" s="35" t="str">
        <f>IF($B38="","",ROUND((N('متغيرات الشهر'!C38)+N('متغيرات الشهر'!D38))*E38,2))</f>
        <v/>
      </c>
      <c r="G38" s="35" t="str">
        <f>IF($B38="","",ROUND(MIN(N('متغيرات الشهر'!E38),X38*ROUND(DayHours*60,0))*E38/ROUND(DayHours*60,0),2))</f>
        <v/>
      </c>
      <c r="H38" s="35" t="str">
        <f t="shared" ref="H38:H69" si="16">IF($B38="","",ROUND(D38/WorkDays/DayHours,4))</f>
        <v/>
      </c>
      <c r="I38" s="35" t="str">
        <f>IF($B38="","",ROUND(N('متغيرات الشهر'!F38)*H38*OTDay+N('متغيرات الشهر'!G38)*H38*OTNight+N('متغيرات الشهر'!H38)*H38*OTRest,2))</f>
        <v/>
      </c>
      <c r="J38" s="35" t="str">
        <f>IF($B38="","",N('متغيرات الشهر'!I38))</f>
        <v/>
      </c>
      <c r="K38" s="35" t="str">
        <f t="shared" ref="K38:K69" si="17">IF($B38="","",D38+J38+I38-F38-G38)</f>
        <v/>
      </c>
      <c r="L38" s="35" t="str">
        <f>IF($B38="","",IF(الموظفين!$G38="",D38,N(الموظفين!$G38)))</f>
        <v/>
      </c>
      <c r="M38" s="35" t="str">
        <f t="shared" ref="M38:M69" si="18">IF($B38="","",IF(AND(SIOn="نعم",L38&gt;0),ROUND(MAX(SIFloor,MIN(L38,SICap))*SIEmpRate,2),0))</f>
        <v/>
      </c>
      <c r="N38" s="35" t="str">
        <f t="shared" ref="N38:N69" si="19">IF($B38="","",MAX(0,K38-M38))</f>
        <v/>
      </c>
      <c r="O38" s="35" t="str">
        <f t="shared" ref="O38:O69" si="20">IF($B38="","",IF(TaxOn="نعم",ROUND(SUMPRODUCT((TaxIdx&gt;Z38)*TaxRate*(((Y38+TaxUp-ABS(Y38-TaxUp))/2-TaxLo*(TaxIdx&lt;&gt;Z38+1))+ABS((Y38+TaxUp-ABS(Y38-TaxUp))/2-TaxLo*(TaxIdx&lt;&gt;Z38+1)))/2)/12,2),0))</f>
        <v/>
      </c>
      <c r="P38" s="35" t="str">
        <f>IF($B38="","",ROUND(N('متغيرات الشهر'!J38)*N(الموظفين!$D38)/WorkDays,2))</f>
        <v/>
      </c>
      <c r="Q38" s="35" t="str">
        <f>IF($B38="","",ROUND(MAX(0,MIN(N('متغيرات الشهر'!K38),AA38)),2))</f>
        <v/>
      </c>
      <c r="R38" s="35" t="str">
        <f>IF($B38="","",N('متغيرات الشهر'!L38))</f>
        <v/>
      </c>
      <c r="S38" s="35" t="str">
        <f t="shared" ref="S38:S69" si="21">IF($B38="","",ROUND(F38+G38+M38+O38+Q38+R38+P38,2))</f>
        <v/>
      </c>
      <c r="T38" s="36" t="str">
        <f t="shared" ref="T38:T69" si="22">IF($B38="","",MAX(0,ROUND(D38+J38+I38-S38,2)))</f>
        <v/>
      </c>
      <c r="U38" s="35" t="str">
        <f t="shared" ref="U38:U69" si="23">IF($B38="","",IF(AND(SIOn="نعم",L38&gt;0),ROUND(MAX(SIFloor,MIN(L38,SICap))*SIErRate,2),0))</f>
        <v/>
      </c>
      <c r="V38" s="35" t="str">
        <f t="shared" ref="V38:V69" si="24">IF($B38="","",ROUND(K38+U38,2))</f>
        <v/>
      </c>
      <c r="W38" s="33" t="str">
        <f t="shared" ref="W38:W69" si="25">IF(AC38="","",SUBSTITUTE(LEFT(AC38,LEN(AC38)-1),"|"," · "))</f>
        <v/>
      </c>
      <c r="X38" s="37" t="str">
        <f>IF($B38="","",MAX(0,WorkDays-N('متغيرات الشهر'!C38)-N('متغيرات الشهر'!D38)))</f>
        <v/>
      </c>
      <c r="Y38" s="35" t="str">
        <f t="shared" ref="Y38:Y69" si="26">IF($B38="","",MAX(0,N38*12-Exemption))</f>
        <v/>
      </c>
      <c r="Z38" s="38" t="str">
        <f t="shared" ref="Z38:Z69" si="27">IF($B38="","",SUMPRODUCT(--(BandLimits&lt;Y38)))</f>
        <v/>
      </c>
      <c r="AA38" s="35" t="str">
        <f t="shared" ref="AA38:AA69" si="28">IF($B38="","",ROUND((D38+J38+I38)-(F38+G38+M38+O38+R38+P38),2))</f>
        <v/>
      </c>
      <c r="AB38" s="35" t="str">
        <f>IF($B38="","",ROUND(N('متغيرات الشهر'!K38)-Q38,2))</f>
        <v/>
      </c>
      <c r="AC38" s="33" t="str">
        <f>IF($B38="","",IF(AB38&gt;0,"قسط سلفة اتأجل "&amp;TEXT(AB38,"#,##0.00")&amp;"|","")&amp;IF(N('متغيرات الشهر'!J38)&gt;5,"جزاءات فوق 5 أيام (م.143)|","")&amp;IF(AA38&lt;0,"الخصومات أكبر من المرتب|",""))</f>
        <v/>
      </c>
      <c r="AD38" s="35" t="str">
        <f t="shared" ref="AD38:AD69" si="29">IF($B38="","",IF(AND(SIOn="نعم",L38&gt;0),MAX(SIFloor,MIN(L38,SICap)),0))</f>
        <v/>
      </c>
    </row>
    <row r="39" spans="1:30" ht="19.95" customHeight="1" x14ac:dyDescent="0.3">
      <c r="A39" s="33" t="str">
        <f>IF(الموظفين!$B39="","",الموظفين!$A39)</f>
        <v/>
      </c>
      <c r="B39" s="34" t="str">
        <f>IF(الموظفين!$B39="","",الموظفين!$B39)</f>
        <v/>
      </c>
      <c r="C39" s="33" t="str">
        <f>IF(الموظفين!$B39="","",الموظفين!$C39)</f>
        <v/>
      </c>
      <c r="D39" s="35" t="str">
        <f>IF($B39="","",N(الموظفين!$D39)+N(الموظفين!$E39)+N(الموظفين!$F39))</f>
        <v/>
      </c>
      <c r="E39" s="35" t="str">
        <f t="shared" si="15"/>
        <v/>
      </c>
      <c r="F39" s="35" t="str">
        <f>IF($B39="","",ROUND((N('متغيرات الشهر'!C39)+N('متغيرات الشهر'!D39))*E39,2))</f>
        <v/>
      </c>
      <c r="G39" s="35" t="str">
        <f>IF($B39="","",ROUND(MIN(N('متغيرات الشهر'!E39),X39*ROUND(DayHours*60,0))*E39/ROUND(DayHours*60,0),2))</f>
        <v/>
      </c>
      <c r="H39" s="35" t="str">
        <f t="shared" si="16"/>
        <v/>
      </c>
      <c r="I39" s="35" t="str">
        <f>IF($B39="","",ROUND(N('متغيرات الشهر'!F39)*H39*OTDay+N('متغيرات الشهر'!G39)*H39*OTNight+N('متغيرات الشهر'!H39)*H39*OTRest,2))</f>
        <v/>
      </c>
      <c r="J39" s="35" t="str">
        <f>IF($B39="","",N('متغيرات الشهر'!I39))</f>
        <v/>
      </c>
      <c r="K39" s="35" t="str">
        <f t="shared" si="17"/>
        <v/>
      </c>
      <c r="L39" s="35" t="str">
        <f>IF($B39="","",IF(الموظفين!$G39="",D39,N(الموظفين!$G39)))</f>
        <v/>
      </c>
      <c r="M39" s="35" t="str">
        <f t="shared" si="18"/>
        <v/>
      </c>
      <c r="N39" s="35" t="str">
        <f t="shared" si="19"/>
        <v/>
      </c>
      <c r="O39" s="35" t="str">
        <f t="shared" si="20"/>
        <v/>
      </c>
      <c r="P39" s="35" t="str">
        <f>IF($B39="","",ROUND(N('متغيرات الشهر'!J39)*N(الموظفين!$D39)/WorkDays,2))</f>
        <v/>
      </c>
      <c r="Q39" s="35" t="str">
        <f>IF($B39="","",ROUND(MAX(0,MIN(N('متغيرات الشهر'!K39),AA39)),2))</f>
        <v/>
      </c>
      <c r="R39" s="35" t="str">
        <f>IF($B39="","",N('متغيرات الشهر'!L39))</f>
        <v/>
      </c>
      <c r="S39" s="35" t="str">
        <f t="shared" si="21"/>
        <v/>
      </c>
      <c r="T39" s="36" t="str">
        <f t="shared" si="22"/>
        <v/>
      </c>
      <c r="U39" s="35" t="str">
        <f t="shared" si="23"/>
        <v/>
      </c>
      <c r="V39" s="35" t="str">
        <f t="shared" si="24"/>
        <v/>
      </c>
      <c r="W39" s="33" t="str">
        <f t="shared" si="25"/>
        <v/>
      </c>
      <c r="X39" s="37" t="str">
        <f>IF($B39="","",MAX(0,WorkDays-N('متغيرات الشهر'!C39)-N('متغيرات الشهر'!D39)))</f>
        <v/>
      </c>
      <c r="Y39" s="35" t="str">
        <f t="shared" si="26"/>
        <v/>
      </c>
      <c r="Z39" s="38" t="str">
        <f t="shared" si="27"/>
        <v/>
      </c>
      <c r="AA39" s="35" t="str">
        <f t="shared" si="28"/>
        <v/>
      </c>
      <c r="AB39" s="35" t="str">
        <f>IF($B39="","",ROUND(N('متغيرات الشهر'!K39)-Q39,2))</f>
        <v/>
      </c>
      <c r="AC39" s="33" t="str">
        <f>IF($B39="","",IF(AB39&gt;0,"قسط سلفة اتأجل "&amp;TEXT(AB39,"#,##0.00")&amp;"|","")&amp;IF(N('متغيرات الشهر'!J39)&gt;5,"جزاءات فوق 5 أيام (م.143)|","")&amp;IF(AA39&lt;0,"الخصومات أكبر من المرتب|",""))</f>
        <v/>
      </c>
      <c r="AD39" s="35" t="str">
        <f t="shared" si="29"/>
        <v/>
      </c>
    </row>
    <row r="40" spans="1:30" ht="19.95" customHeight="1" x14ac:dyDescent="0.3">
      <c r="A40" s="33" t="str">
        <f>IF(الموظفين!$B40="","",الموظفين!$A40)</f>
        <v/>
      </c>
      <c r="B40" s="34" t="str">
        <f>IF(الموظفين!$B40="","",الموظفين!$B40)</f>
        <v/>
      </c>
      <c r="C40" s="33" t="str">
        <f>IF(الموظفين!$B40="","",الموظفين!$C40)</f>
        <v/>
      </c>
      <c r="D40" s="35" t="str">
        <f>IF($B40="","",N(الموظفين!$D40)+N(الموظفين!$E40)+N(الموظفين!$F40))</f>
        <v/>
      </c>
      <c r="E40" s="35" t="str">
        <f t="shared" si="15"/>
        <v/>
      </c>
      <c r="F40" s="35" t="str">
        <f>IF($B40="","",ROUND((N('متغيرات الشهر'!C40)+N('متغيرات الشهر'!D40))*E40,2))</f>
        <v/>
      </c>
      <c r="G40" s="35" t="str">
        <f>IF($B40="","",ROUND(MIN(N('متغيرات الشهر'!E40),X40*ROUND(DayHours*60,0))*E40/ROUND(DayHours*60,0),2))</f>
        <v/>
      </c>
      <c r="H40" s="35" t="str">
        <f t="shared" si="16"/>
        <v/>
      </c>
      <c r="I40" s="35" t="str">
        <f>IF($B40="","",ROUND(N('متغيرات الشهر'!F40)*H40*OTDay+N('متغيرات الشهر'!G40)*H40*OTNight+N('متغيرات الشهر'!H40)*H40*OTRest,2))</f>
        <v/>
      </c>
      <c r="J40" s="35" t="str">
        <f>IF($B40="","",N('متغيرات الشهر'!I40))</f>
        <v/>
      </c>
      <c r="K40" s="35" t="str">
        <f t="shared" si="17"/>
        <v/>
      </c>
      <c r="L40" s="35" t="str">
        <f>IF($B40="","",IF(الموظفين!$G40="",D40,N(الموظفين!$G40)))</f>
        <v/>
      </c>
      <c r="M40" s="35" t="str">
        <f t="shared" si="18"/>
        <v/>
      </c>
      <c r="N40" s="35" t="str">
        <f t="shared" si="19"/>
        <v/>
      </c>
      <c r="O40" s="35" t="str">
        <f t="shared" si="20"/>
        <v/>
      </c>
      <c r="P40" s="35" t="str">
        <f>IF($B40="","",ROUND(N('متغيرات الشهر'!J40)*N(الموظفين!$D40)/WorkDays,2))</f>
        <v/>
      </c>
      <c r="Q40" s="35" t="str">
        <f>IF($B40="","",ROUND(MAX(0,MIN(N('متغيرات الشهر'!K40),AA40)),2))</f>
        <v/>
      </c>
      <c r="R40" s="35" t="str">
        <f>IF($B40="","",N('متغيرات الشهر'!L40))</f>
        <v/>
      </c>
      <c r="S40" s="35" t="str">
        <f t="shared" si="21"/>
        <v/>
      </c>
      <c r="T40" s="36" t="str">
        <f t="shared" si="22"/>
        <v/>
      </c>
      <c r="U40" s="35" t="str">
        <f t="shared" si="23"/>
        <v/>
      </c>
      <c r="V40" s="35" t="str">
        <f t="shared" si="24"/>
        <v/>
      </c>
      <c r="W40" s="33" t="str">
        <f t="shared" si="25"/>
        <v/>
      </c>
      <c r="X40" s="37" t="str">
        <f>IF($B40="","",MAX(0,WorkDays-N('متغيرات الشهر'!C40)-N('متغيرات الشهر'!D40)))</f>
        <v/>
      </c>
      <c r="Y40" s="35" t="str">
        <f t="shared" si="26"/>
        <v/>
      </c>
      <c r="Z40" s="38" t="str">
        <f t="shared" si="27"/>
        <v/>
      </c>
      <c r="AA40" s="35" t="str">
        <f t="shared" si="28"/>
        <v/>
      </c>
      <c r="AB40" s="35" t="str">
        <f>IF($B40="","",ROUND(N('متغيرات الشهر'!K40)-Q40,2))</f>
        <v/>
      </c>
      <c r="AC40" s="33" t="str">
        <f>IF($B40="","",IF(AB40&gt;0,"قسط سلفة اتأجل "&amp;TEXT(AB40,"#,##0.00")&amp;"|","")&amp;IF(N('متغيرات الشهر'!J40)&gt;5,"جزاءات فوق 5 أيام (م.143)|","")&amp;IF(AA40&lt;0,"الخصومات أكبر من المرتب|",""))</f>
        <v/>
      </c>
      <c r="AD40" s="35" t="str">
        <f t="shared" si="29"/>
        <v/>
      </c>
    </row>
    <row r="41" spans="1:30" ht="19.95" customHeight="1" x14ac:dyDescent="0.3">
      <c r="A41" s="33" t="str">
        <f>IF(الموظفين!$B41="","",الموظفين!$A41)</f>
        <v/>
      </c>
      <c r="B41" s="34" t="str">
        <f>IF(الموظفين!$B41="","",الموظفين!$B41)</f>
        <v/>
      </c>
      <c r="C41" s="33" t="str">
        <f>IF(الموظفين!$B41="","",الموظفين!$C41)</f>
        <v/>
      </c>
      <c r="D41" s="35" t="str">
        <f>IF($B41="","",N(الموظفين!$D41)+N(الموظفين!$E41)+N(الموظفين!$F41))</f>
        <v/>
      </c>
      <c r="E41" s="35" t="str">
        <f t="shared" si="15"/>
        <v/>
      </c>
      <c r="F41" s="35" t="str">
        <f>IF($B41="","",ROUND((N('متغيرات الشهر'!C41)+N('متغيرات الشهر'!D41))*E41,2))</f>
        <v/>
      </c>
      <c r="G41" s="35" t="str">
        <f>IF($B41="","",ROUND(MIN(N('متغيرات الشهر'!E41),X41*ROUND(DayHours*60,0))*E41/ROUND(DayHours*60,0),2))</f>
        <v/>
      </c>
      <c r="H41" s="35" t="str">
        <f t="shared" si="16"/>
        <v/>
      </c>
      <c r="I41" s="35" t="str">
        <f>IF($B41="","",ROUND(N('متغيرات الشهر'!F41)*H41*OTDay+N('متغيرات الشهر'!G41)*H41*OTNight+N('متغيرات الشهر'!H41)*H41*OTRest,2))</f>
        <v/>
      </c>
      <c r="J41" s="35" t="str">
        <f>IF($B41="","",N('متغيرات الشهر'!I41))</f>
        <v/>
      </c>
      <c r="K41" s="35" t="str">
        <f t="shared" si="17"/>
        <v/>
      </c>
      <c r="L41" s="35" t="str">
        <f>IF($B41="","",IF(الموظفين!$G41="",D41,N(الموظفين!$G41)))</f>
        <v/>
      </c>
      <c r="M41" s="35" t="str">
        <f t="shared" si="18"/>
        <v/>
      </c>
      <c r="N41" s="35" t="str">
        <f t="shared" si="19"/>
        <v/>
      </c>
      <c r="O41" s="35" t="str">
        <f t="shared" si="20"/>
        <v/>
      </c>
      <c r="P41" s="35" t="str">
        <f>IF($B41="","",ROUND(N('متغيرات الشهر'!J41)*N(الموظفين!$D41)/WorkDays,2))</f>
        <v/>
      </c>
      <c r="Q41" s="35" t="str">
        <f>IF($B41="","",ROUND(MAX(0,MIN(N('متغيرات الشهر'!K41),AA41)),2))</f>
        <v/>
      </c>
      <c r="R41" s="35" t="str">
        <f>IF($B41="","",N('متغيرات الشهر'!L41))</f>
        <v/>
      </c>
      <c r="S41" s="35" t="str">
        <f t="shared" si="21"/>
        <v/>
      </c>
      <c r="T41" s="36" t="str">
        <f t="shared" si="22"/>
        <v/>
      </c>
      <c r="U41" s="35" t="str">
        <f t="shared" si="23"/>
        <v/>
      </c>
      <c r="V41" s="35" t="str">
        <f t="shared" si="24"/>
        <v/>
      </c>
      <c r="W41" s="33" t="str">
        <f t="shared" si="25"/>
        <v/>
      </c>
      <c r="X41" s="37" t="str">
        <f>IF($B41="","",MAX(0,WorkDays-N('متغيرات الشهر'!C41)-N('متغيرات الشهر'!D41)))</f>
        <v/>
      </c>
      <c r="Y41" s="35" t="str">
        <f t="shared" si="26"/>
        <v/>
      </c>
      <c r="Z41" s="38" t="str">
        <f t="shared" si="27"/>
        <v/>
      </c>
      <c r="AA41" s="35" t="str">
        <f t="shared" si="28"/>
        <v/>
      </c>
      <c r="AB41" s="35" t="str">
        <f>IF($B41="","",ROUND(N('متغيرات الشهر'!K41)-Q41,2))</f>
        <v/>
      </c>
      <c r="AC41" s="33" t="str">
        <f>IF($B41="","",IF(AB41&gt;0,"قسط سلفة اتأجل "&amp;TEXT(AB41,"#,##0.00")&amp;"|","")&amp;IF(N('متغيرات الشهر'!J41)&gt;5,"جزاءات فوق 5 أيام (م.143)|","")&amp;IF(AA41&lt;0,"الخصومات أكبر من المرتب|",""))</f>
        <v/>
      </c>
      <c r="AD41" s="35" t="str">
        <f t="shared" si="29"/>
        <v/>
      </c>
    </row>
    <row r="42" spans="1:30" ht="19.95" customHeight="1" x14ac:dyDescent="0.3">
      <c r="A42" s="33" t="str">
        <f>IF(الموظفين!$B42="","",الموظفين!$A42)</f>
        <v/>
      </c>
      <c r="B42" s="34" t="str">
        <f>IF(الموظفين!$B42="","",الموظفين!$B42)</f>
        <v/>
      </c>
      <c r="C42" s="33" t="str">
        <f>IF(الموظفين!$B42="","",الموظفين!$C42)</f>
        <v/>
      </c>
      <c r="D42" s="35" t="str">
        <f>IF($B42="","",N(الموظفين!$D42)+N(الموظفين!$E42)+N(الموظفين!$F42))</f>
        <v/>
      </c>
      <c r="E42" s="35" t="str">
        <f t="shared" si="15"/>
        <v/>
      </c>
      <c r="F42" s="35" t="str">
        <f>IF($B42="","",ROUND((N('متغيرات الشهر'!C42)+N('متغيرات الشهر'!D42))*E42,2))</f>
        <v/>
      </c>
      <c r="G42" s="35" t="str">
        <f>IF($B42="","",ROUND(MIN(N('متغيرات الشهر'!E42),X42*ROUND(DayHours*60,0))*E42/ROUND(DayHours*60,0),2))</f>
        <v/>
      </c>
      <c r="H42" s="35" t="str">
        <f t="shared" si="16"/>
        <v/>
      </c>
      <c r="I42" s="35" t="str">
        <f>IF($B42="","",ROUND(N('متغيرات الشهر'!F42)*H42*OTDay+N('متغيرات الشهر'!G42)*H42*OTNight+N('متغيرات الشهر'!H42)*H42*OTRest,2))</f>
        <v/>
      </c>
      <c r="J42" s="35" t="str">
        <f>IF($B42="","",N('متغيرات الشهر'!I42))</f>
        <v/>
      </c>
      <c r="K42" s="35" t="str">
        <f t="shared" si="17"/>
        <v/>
      </c>
      <c r="L42" s="35" t="str">
        <f>IF($B42="","",IF(الموظفين!$G42="",D42,N(الموظفين!$G42)))</f>
        <v/>
      </c>
      <c r="M42" s="35" t="str">
        <f t="shared" si="18"/>
        <v/>
      </c>
      <c r="N42" s="35" t="str">
        <f t="shared" si="19"/>
        <v/>
      </c>
      <c r="O42" s="35" t="str">
        <f t="shared" si="20"/>
        <v/>
      </c>
      <c r="P42" s="35" t="str">
        <f>IF($B42="","",ROUND(N('متغيرات الشهر'!J42)*N(الموظفين!$D42)/WorkDays,2))</f>
        <v/>
      </c>
      <c r="Q42" s="35" t="str">
        <f>IF($B42="","",ROUND(MAX(0,MIN(N('متغيرات الشهر'!K42),AA42)),2))</f>
        <v/>
      </c>
      <c r="R42" s="35" t="str">
        <f>IF($B42="","",N('متغيرات الشهر'!L42))</f>
        <v/>
      </c>
      <c r="S42" s="35" t="str">
        <f t="shared" si="21"/>
        <v/>
      </c>
      <c r="T42" s="36" t="str">
        <f t="shared" si="22"/>
        <v/>
      </c>
      <c r="U42" s="35" t="str">
        <f t="shared" si="23"/>
        <v/>
      </c>
      <c r="V42" s="35" t="str">
        <f t="shared" si="24"/>
        <v/>
      </c>
      <c r="W42" s="33" t="str">
        <f t="shared" si="25"/>
        <v/>
      </c>
      <c r="X42" s="37" t="str">
        <f>IF($B42="","",MAX(0,WorkDays-N('متغيرات الشهر'!C42)-N('متغيرات الشهر'!D42)))</f>
        <v/>
      </c>
      <c r="Y42" s="35" t="str">
        <f t="shared" si="26"/>
        <v/>
      </c>
      <c r="Z42" s="38" t="str">
        <f t="shared" si="27"/>
        <v/>
      </c>
      <c r="AA42" s="35" t="str">
        <f t="shared" si="28"/>
        <v/>
      </c>
      <c r="AB42" s="35" t="str">
        <f>IF($B42="","",ROUND(N('متغيرات الشهر'!K42)-Q42,2))</f>
        <v/>
      </c>
      <c r="AC42" s="33" t="str">
        <f>IF($B42="","",IF(AB42&gt;0,"قسط سلفة اتأجل "&amp;TEXT(AB42,"#,##0.00")&amp;"|","")&amp;IF(N('متغيرات الشهر'!J42)&gt;5,"جزاءات فوق 5 أيام (م.143)|","")&amp;IF(AA42&lt;0,"الخصومات أكبر من المرتب|",""))</f>
        <v/>
      </c>
      <c r="AD42" s="35" t="str">
        <f t="shared" si="29"/>
        <v/>
      </c>
    </row>
    <row r="43" spans="1:30" ht="19.95" customHeight="1" x14ac:dyDescent="0.3">
      <c r="A43" s="33" t="str">
        <f>IF(الموظفين!$B43="","",الموظفين!$A43)</f>
        <v/>
      </c>
      <c r="B43" s="34" t="str">
        <f>IF(الموظفين!$B43="","",الموظفين!$B43)</f>
        <v/>
      </c>
      <c r="C43" s="33" t="str">
        <f>IF(الموظفين!$B43="","",الموظفين!$C43)</f>
        <v/>
      </c>
      <c r="D43" s="35" t="str">
        <f>IF($B43="","",N(الموظفين!$D43)+N(الموظفين!$E43)+N(الموظفين!$F43))</f>
        <v/>
      </c>
      <c r="E43" s="35" t="str">
        <f t="shared" si="15"/>
        <v/>
      </c>
      <c r="F43" s="35" t="str">
        <f>IF($B43="","",ROUND((N('متغيرات الشهر'!C43)+N('متغيرات الشهر'!D43))*E43,2))</f>
        <v/>
      </c>
      <c r="G43" s="35" t="str">
        <f>IF($B43="","",ROUND(MIN(N('متغيرات الشهر'!E43),X43*ROUND(DayHours*60,0))*E43/ROUND(DayHours*60,0),2))</f>
        <v/>
      </c>
      <c r="H43" s="35" t="str">
        <f t="shared" si="16"/>
        <v/>
      </c>
      <c r="I43" s="35" t="str">
        <f>IF($B43="","",ROUND(N('متغيرات الشهر'!F43)*H43*OTDay+N('متغيرات الشهر'!G43)*H43*OTNight+N('متغيرات الشهر'!H43)*H43*OTRest,2))</f>
        <v/>
      </c>
      <c r="J43" s="35" t="str">
        <f>IF($B43="","",N('متغيرات الشهر'!I43))</f>
        <v/>
      </c>
      <c r="K43" s="35" t="str">
        <f t="shared" si="17"/>
        <v/>
      </c>
      <c r="L43" s="35" t="str">
        <f>IF($B43="","",IF(الموظفين!$G43="",D43,N(الموظفين!$G43)))</f>
        <v/>
      </c>
      <c r="M43" s="35" t="str">
        <f t="shared" si="18"/>
        <v/>
      </c>
      <c r="N43" s="35" t="str">
        <f t="shared" si="19"/>
        <v/>
      </c>
      <c r="O43" s="35" t="str">
        <f t="shared" si="20"/>
        <v/>
      </c>
      <c r="P43" s="35" t="str">
        <f>IF($B43="","",ROUND(N('متغيرات الشهر'!J43)*N(الموظفين!$D43)/WorkDays,2))</f>
        <v/>
      </c>
      <c r="Q43" s="35" t="str">
        <f>IF($B43="","",ROUND(MAX(0,MIN(N('متغيرات الشهر'!K43),AA43)),2))</f>
        <v/>
      </c>
      <c r="R43" s="35" t="str">
        <f>IF($B43="","",N('متغيرات الشهر'!L43))</f>
        <v/>
      </c>
      <c r="S43" s="35" t="str">
        <f t="shared" si="21"/>
        <v/>
      </c>
      <c r="T43" s="36" t="str">
        <f t="shared" si="22"/>
        <v/>
      </c>
      <c r="U43" s="35" t="str">
        <f t="shared" si="23"/>
        <v/>
      </c>
      <c r="V43" s="35" t="str">
        <f t="shared" si="24"/>
        <v/>
      </c>
      <c r="W43" s="33" t="str">
        <f t="shared" si="25"/>
        <v/>
      </c>
      <c r="X43" s="37" t="str">
        <f>IF($B43="","",MAX(0,WorkDays-N('متغيرات الشهر'!C43)-N('متغيرات الشهر'!D43)))</f>
        <v/>
      </c>
      <c r="Y43" s="35" t="str">
        <f t="shared" si="26"/>
        <v/>
      </c>
      <c r="Z43" s="38" t="str">
        <f t="shared" si="27"/>
        <v/>
      </c>
      <c r="AA43" s="35" t="str">
        <f t="shared" si="28"/>
        <v/>
      </c>
      <c r="AB43" s="35" t="str">
        <f>IF($B43="","",ROUND(N('متغيرات الشهر'!K43)-Q43,2))</f>
        <v/>
      </c>
      <c r="AC43" s="33" t="str">
        <f>IF($B43="","",IF(AB43&gt;0,"قسط سلفة اتأجل "&amp;TEXT(AB43,"#,##0.00")&amp;"|","")&amp;IF(N('متغيرات الشهر'!J43)&gt;5,"جزاءات فوق 5 أيام (م.143)|","")&amp;IF(AA43&lt;0,"الخصومات أكبر من المرتب|",""))</f>
        <v/>
      </c>
      <c r="AD43" s="35" t="str">
        <f t="shared" si="29"/>
        <v/>
      </c>
    </row>
    <row r="44" spans="1:30" ht="19.95" customHeight="1" x14ac:dyDescent="0.3">
      <c r="A44" s="33" t="str">
        <f>IF(الموظفين!$B44="","",الموظفين!$A44)</f>
        <v/>
      </c>
      <c r="B44" s="34" t="str">
        <f>IF(الموظفين!$B44="","",الموظفين!$B44)</f>
        <v/>
      </c>
      <c r="C44" s="33" t="str">
        <f>IF(الموظفين!$B44="","",الموظفين!$C44)</f>
        <v/>
      </c>
      <c r="D44" s="35" t="str">
        <f>IF($B44="","",N(الموظفين!$D44)+N(الموظفين!$E44)+N(الموظفين!$F44))</f>
        <v/>
      </c>
      <c r="E44" s="35" t="str">
        <f t="shared" si="15"/>
        <v/>
      </c>
      <c r="F44" s="35" t="str">
        <f>IF($B44="","",ROUND((N('متغيرات الشهر'!C44)+N('متغيرات الشهر'!D44))*E44,2))</f>
        <v/>
      </c>
      <c r="G44" s="35" t="str">
        <f>IF($B44="","",ROUND(MIN(N('متغيرات الشهر'!E44),X44*ROUND(DayHours*60,0))*E44/ROUND(DayHours*60,0),2))</f>
        <v/>
      </c>
      <c r="H44" s="35" t="str">
        <f t="shared" si="16"/>
        <v/>
      </c>
      <c r="I44" s="35" t="str">
        <f>IF($B44="","",ROUND(N('متغيرات الشهر'!F44)*H44*OTDay+N('متغيرات الشهر'!G44)*H44*OTNight+N('متغيرات الشهر'!H44)*H44*OTRest,2))</f>
        <v/>
      </c>
      <c r="J44" s="35" t="str">
        <f>IF($B44="","",N('متغيرات الشهر'!I44))</f>
        <v/>
      </c>
      <c r="K44" s="35" t="str">
        <f t="shared" si="17"/>
        <v/>
      </c>
      <c r="L44" s="35" t="str">
        <f>IF($B44="","",IF(الموظفين!$G44="",D44,N(الموظفين!$G44)))</f>
        <v/>
      </c>
      <c r="M44" s="35" t="str">
        <f t="shared" si="18"/>
        <v/>
      </c>
      <c r="N44" s="35" t="str">
        <f t="shared" si="19"/>
        <v/>
      </c>
      <c r="O44" s="35" t="str">
        <f t="shared" si="20"/>
        <v/>
      </c>
      <c r="P44" s="35" t="str">
        <f>IF($B44="","",ROUND(N('متغيرات الشهر'!J44)*N(الموظفين!$D44)/WorkDays,2))</f>
        <v/>
      </c>
      <c r="Q44" s="35" t="str">
        <f>IF($B44="","",ROUND(MAX(0,MIN(N('متغيرات الشهر'!K44),AA44)),2))</f>
        <v/>
      </c>
      <c r="R44" s="35" t="str">
        <f>IF($B44="","",N('متغيرات الشهر'!L44))</f>
        <v/>
      </c>
      <c r="S44" s="35" t="str">
        <f t="shared" si="21"/>
        <v/>
      </c>
      <c r="T44" s="36" t="str">
        <f t="shared" si="22"/>
        <v/>
      </c>
      <c r="U44" s="35" t="str">
        <f t="shared" si="23"/>
        <v/>
      </c>
      <c r="V44" s="35" t="str">
        <f t="shared" si="24"/>
        <v/>
      </c>
      <c r="W44" s="33" t="str">
        <f t="shared" si="25"/>
        <v/>
      </c>
      <c r="X44" s="37" t="str">
        <f>IF($B44="","",MAX(0,WorkDays-N('متغيرات الشهر'!C44)-N('متغيرات الشهر'!D44)))</f>
        <v/>
      </c>
      <c r="Y44" s="35" t="str">
        <f t="shared" si="26"/>
        <v/>
      </c>
      <c r="Z44" s="38" t="str">
        <f t="shared" si="27"/>
        <v/>
      </c>
      <c r="AA44" s="35" t="str">
        <f t="shared" si="28"/>
        <v/>
      </c>
      <c r="AB44" s="35" t="str">
        <f>IF($B44="","",ROUND(N('متغيرات الشهر'!K44)-Q44,2))</f>
        <v/>
      </c>
      <c r="AC44" s="33" t="str">
        <f>IF($B44="","",IF(AB44&gt;0,"قسط سلفة اتأجل "&amp;TEXT(AB44,"#,##0.00")&amp;"|","")&amp;IF(N('متغيرات الشهر'!J44)&gt;5,"جزاءات فوق 5 أيام (م.143)|","")&amp;IF(AA44&lt;0,"الخصومات أكبر من المرتب|",""))</f>
        <v/>
      </c>
      <c r="AD44" s="35" t="str">
        <f t="shared" si="29"/>
        <v/>
      </c>
    </row>
    <row r="45" spans="1:30" ht="19.95" customHeight="1" x14ac:dyDescent="0.3">
      <c r="A45" s="33" t="str">
        <f>IF(الموظفين!$B45="","",الموظفين!$A45)</f>
        <v/>
      </c>
      <c r="B45" s="34" t="str">
        <f>IF(الموظفين!$B45="","",الموظفين!$B45)</f>
        <v/>
      </c>
      <c r="C45" s="33" t="str">
        <f>IF(الموظفين!$B45="","",الموظفين!$C45)</f>
        <v/>
      </c>
      <c r="D45" s="35" t="str">
        <f>IF($B45="","",N(الموظفين!$D45)+N(الموظفين!$E45)+N(الموظفين!$F45))</f>
        <v/>
      </c>
      <c r="E45" s="35" t="str">
        <f t="shared" si="15"/>
        <v/>
      </c>
      <c r="F45" s="35" t="str">
        <f>IF($B45="","",ROUND((N('متغيرات الشهر'!C45)+N('متغيرات الشهر'!D45))*E45,2))</f>
        <v/>
      </c>
      <c r="G45" s="35" t="str">
        <f>IF($B45="","",ROUND(MIN(N('متغيرات الشهر'!E45),X45*ROUND(DayHours*60,0))*E45/ROUND(DayHours*60,0),2))</f>
        <v/>
      </c>
      <c r="H45" s="35" t="str">
        <f t="shared" si="16"/>
        <v/>
      </c>
      <c r="I45" s="35" t="str">
        <f>IF($B45="","",ROUND(N('متغيرات الشهر'!F45)*H45*OTDay+N('متغيرات الشهر'!G45)*H45*OTNight+N('متغيرات الشهر'!H45)*H45*OTRest,2))</f>
        <v/>
      </c>
      <c r="J45" s="35" t="str">
        <f>IF($B45="","",N('متغيرات الشهر'!I45))</f>
        <v/>
      </c>
      <c r="K45" s="35" t="str">
        <f t="shared" si="17"/>
        <v/>
      </c>
      <c r="L45" s="35" t="str">
        <f>IF($B45="","",IF(الموظفين!$G45="",D45,N(الموظفين!$G45)))</f>
        <v/>
      </c>
      <c r="M45" s="35" t="str">
        <f t="shared" si="18"/>
        <v/>
      </c>
      <c r="N45" s="35" t="str">
        <f t="shared" si="19"/>
        <v/>
      </c>
      <c r="O45" s="35" t="str">
        <f t="shared" si="20"/>
        <v/>
      </c>
      <c r="P45" s="35" t="str">
        <f>IF($B45="","",ROUND(N('متغيرات الشهر'!J45)*N(الموظفين!$D45)/WorkDays,2))</f>
        <v/>
      </c>
      <c r="Q45" s="35" t="str">
        <f>IF($B45="","",ROUND(MAX(0,MIN(N('متغيرات الشهر'!K45),AA45)),2))</f>
        <v/>
      </c>
      <c r="R45" s="35" t="str">
        <f>IF($B45="","",N('متغيرات الشهر'!L45))</f>
        <v/>
      </c>
      <c r="S45" s="35" t="str">
        <f t="shared" si="21"/>
        <v/>
      </c>
      <c r="T45" s="36" t="str">
        <f t="shared" si="22"/>
        <v/>
      </c>
      <c r="U45" s="35" t="str">
        <f t="shared" si="23"/>
        <v/>
      </c>
      <c r="V45" s="35" t="str">
        <f t="shared" si="24"/>
        <v/>
      </c>
      <c r="W45" s="33" t="str">
        <f t="shared" si="25"/>
        <v/>
      </c>
      <c r="X45" s="37" t="str">
        <f>IF($B45="","",MAX(0,WorkDays-N('متغيرات الشهر'!C45)-N('متغيرات الشهر'!D45)))</f>
        <v/>
      </c>
      <c r="Y45" s="35" t="str">
        <f t="shared" si="26"/>
        <v/>
      </c>
      <c r="Z45" s="38" t="str">
        <f t="shared" si="27"/>
        <v/>
      </c>
      <c r="AA45" s="35" t="str">
        <f t="shared" si="28"/>
        <v/>
      </c>
      <c r="AB45" s="35" t="str">
        <f>IF($B45="","",ROUND(N('متغيرات الشهر'!K45)-Q45,2))</f>
        <v/>
      </c>
      <c r="AC45" s="33" t="str">
        <f>IF($B45="","",IF(AB45&gt;0,"قسط سلفة اتأجل "&amp;TEXT(AB45,"#,##0.00")&amp;"|","")&amp;IF(N('متغيرات الشهر'!J45)&gt;5,"جزاءات فوق 5 أيام (م.143)|","")&amp;IF(AA45&lt;0,"الخصومات أكبر من المرتب|",""))</f>
        <v/>
      </c>
      <c r="AD45" s="35" t="str">
        <f t="shared" si="29"/>
        <v/>
      </c>
    </row>
    <row r="46" spans="1:30" ht="19.95" customHeight="1" x14ac:dyDescent="0.3">
      <c r="A46" s="33" t="str">
        <f>IF(الموظفين!$B46="","",الموظفين!$A46)</f>
        <v/>
      </c>
      <c r="B46" s="34" t="str">
        <f>IF(الموظفين!$B46="","",الموظفين!$B46)</f>
        <v/>
      </c>
      <c r="C46" s="33" t="str">
        <f>IF(الموظفين!$B46="","",الموظفين!$C46)</f>
        <v/>
      </c>
      <c r="D46" s="35" t="str">
        <f>IF($B46="","",N(الموظفين!$D46)+N(الموظفين!$E46)+N(الموظفين!$F46))</f>
        <v/>
      </c>
      <c r="E46" s="35" t="str">
        <f t="shared" si="15"/>
        <v/>
      </c>
      <c r="F46" s="35" t="str">
        <f>IF($B46="","",ROUND((N('متغيرات الشهر'!C46)+N('متغيرات الشهر'!D46))*E46,2))</f>
        <v/>
      </c>
      <c r="G46" s="35" t="str">
        <f>IF($B46="","",ROUND(MIN(N('متغيرات الشهر'!E46),X46*ROUND(DayHours*60,0))*E46/ROUND(DayHours*60,0),2))</f>
        <v/>
      </c>
      <c r="H46" s="35" t="str">
        <f t="shared" si="16"/>
        <v/>
      </c>
      <c r="I46" s="35" t="str">
        <f>IF($B46="","",ROUND(N('متغيرات الشهر'!F46)*H46*OTDay+N('متغيرات الشهر'!G46)*H46*OTNight+N('متغيرات الشهر'!H46)*H46*OTRest,2))</f>
        <v/>
      </c>
      <c r="J46" s="35" t="str">
        <f>IF($B46="","",N('متغيرات الشهر'!I46))</f>
        <v/>
      </c>
      <c r="K46" s="35" t="str">
        <f t="shared" si="17"/>
        <v/>
      </c>
      <c r="L46" s="35" t="str">
        <f>IF($B46="","",IF(الموظفين!$G46="",D46,N(الموظفين!$G46)))</f>
        <v/>
      </c>
      <c r="M46" s="35" t="str">
        <f t="shared" si="18"/>
        <v/>
      </c>
      <c r="N46" s="35" t="str">
        <f t="shared" si="19"/>
        <v/>
      </c>
      <c r="O46" s="35" t="str">
        <f t="shared" si="20"/>
        <v/>
      </c>
      <c r="P46" s="35" t="str">
        <f>IF($B46="","",ROUND(N('متغيرات الشهر'!J46)*N(الموظفين!$D46)/WorkDays,2))</f>
        <v/>
      </c>
      <c r="Q46" s="35" t="str">
        <f>IF($B46="","",ROUND(MAX(0,MIN(N('متغيرات الشهر'!K46),AA46)),2))</f>
        <v/>
      </c>
      <c r="R46" s="35" t="str">
        <f>IF($B46="","",N('متغيرات الشهر'!L46))</f>
        <v/>
      </c>
      <c r="S46" s="35" t="str">
        <f t="shared" si="21"/>
        <v/>
      </c>
      <c r="T46" s="36" t="str">
        <f t="shared" si="22"/>
        <v/>
      </c>
      <c r="U46" s="35" t="str">
        <f t="shared" si="23"/>
        <v/>
      </c>
      <c r="V46" s="35" t="str">
        <f t="shared" si="24"/>
        <v/>
      </c>
      <c r="W46" s="33" t="str">
        <f t="shared" si="25"/>
        <v/>
      </c>
      <c r="X46" s="37" t="str">
        <f>IF($B46="","",MAX(0,WorkDays-N('متغيرات الشهر'!C46)-N('متغيرات الشهر'!D46)))</f>
        <v/>
      </c>
      <c r="Y46" s="35" t="str">
        <f t="shared" si="26"/>
        <v/>
      </c>
      <c r="Z46" s="38" t="str">
        <f t="shared" si="27"/>
        <v/>
      </c>
      <c r="AA46" s="35" t="str">
        <f t="shared" si="28"/>
        <v/>
      </c>
      <c r="AB46" s="35" t="str">
        <f>IF($B46="","",ROUND(N('متغيرات الشهر'!K46)-Q46,2))</f>
        <v/>
      </c>
      <c r="AC46" s="33" t="str">
        <f>IF($B46="","",IF(AB46&gt;0,"قسط سلفة اتأجل "&amp;TEXT(AB46,"#,##0.00")&amp;"|","")&amp;IF(N('متغيرات الشهر'!J46)&gt;5,"جزاءات فوق 5 أيام (م.143)|","")&amp;IF(AA46&lt;0,"الخصومات أكبر من المرتب|",""))</f>
        <v/>
      </c>
      <c r="AD46" s="35" t="str">
        <f t="shared" si="29"/>
        <v/>
      </c>
    </row>
    <row r="47" spans="1:30" ht="19.95" customHeight="1" x14ac:dyDescent="0.3">
      <c r="A47" s="33" t="str">
        <f>IF(الموظفين!$B47="","",الموظفين!$A47)</f>
        <v/>
      </c>
      <c r="B47" s="34" t="str">
        <f>IF(الموظفين!$B47="","",الموظفين!$B47)</f>
        <v/>
      </c>
      <c r="C47" s="33" t="str">
        <f>IF(الموظفين!$B47="","",الموظفين!$C47)</f>
        <v/>
      </c>
      <c r="D47" s="35" t="str">
        <f>IF($B47="","",N(الموظفين!$D47)+N(الموظفين!$E47)+N(الموظفين!$F47))</f>
        <v/>
      </c>
      <c r="E47" s="35" t="str">
        <f t="shared" si="15"/>
        <v/>
      </c>
      <c r="F47" s="35" t="str">
        <f>IF($B47="","",ROUND((N('متغيرات الشهر'!C47)+N('متغيرات الشهر'!D47))*E47,2))</f>
        <v/>
      </c>
      <c r="G47" s="35" t="str">
        <f>IF($B47="","",ROUND(MIN(N('متغيرات الشهر'!E47),X47*ROUND(DayHours*60,0))*E47/ROUND(DayHours*60,0),2))</f>
        <v/>
      </c>
      <c r="H47" s="35" t="str">
        <f t="shared" si="16"/>
        <v/>
      </c>
      <c r="I47" s="35" t="str">
        <f>IF($B47="","",ROUND(N('متغيرات الشهر'!F47)*H47*OTDay+N('متغيرات الشهر'!G47)*H47*OTNight+N('متغيرات الشهر'!H47)*H47*OTRest,2))</f>
        <v/>
      </c>
      <c r="J47" s="35" t="str">
        <f>IF($B47="","",N('متغيرات الشهر'!I47))</f>
        <v/>
      </c>
      <c r="K47" s="35" t="str">
        <f t="shared" si="17"/>
        <v/>
      </c>
      <c r="L47" s="35" t="str">
        <f>IF($B47="","",IF(الموظفين!$G47="",D47,N(الموظفين!$G47)))</f>
        <v/>
      </c>
      <c r="M47" s="35" t="str">
        <f t="shared" si="18"/>
        <v/>
      </c>
      <c r="N47" s="35" t="str">
        <f t="shared" si="19"/>
        <v/>
      </c>
      <c r="O47" s="35" t="str">
        <f t="shared" si="20"/>
        <v/>
      </c>
      <c r="P47" s="35" t="str">
        <f>IF($B47="","",ROUND(N('متغيرات الشهر'!J47)*N(الموظفين!$D47)/WorkDays,2))</f>
        <v/>
      </c>
      <c r="Q47" s="35" t="str">
        <f>IF($B47="","",ROUND(MAX(0,MIN(N('متغيرات الشهر'!K47),AA47)),2))</f>
        <v/>
      </c>
      <c r="R47" s="35" t="str">
        <f>IF($B47="","",N('متغيرات الشهر'!L47))</f>
        <v/>
      </c>
      <c r="S47" s="35" t="str">
        <f t="shared" si="21"/>
        <v/>
      </c>
      <c r="T47" s="36" t="str">
        <f t="shared" si="22"/>
        <v/>
      </c>
      <c r="U47" s="35" t="str">
        <f t="shared" si="23"/>
        <v/>
      </c>
      <c r="V47" s="35" t="str">
        <f t="shared" si="24"/>
        <v/>
      </c>
      <c r="W47" s="33" t="str">
        <f t="shared" si="25"/>
        <v/>
      </c>
      <c r="X47" s="37" t="str">
        <f>IF($B47="","",MAX(0,WorkDays-N('متغيرات الشهر'!C47)-N('متغيرات الشهر'!D47)))</f>
        <v/>
      </c>
      <c r="Y47" s="35" t="str">
        <f t="shared" si="26"/>
        <v/>
      </c>
      <c r="Z47" s="38" t="str">
        <f t="shared" si="27"/>
        <v/>
      </c>
      <c r="AA47" s="35" t="str">
        <f t="shared" si="28"/>
        <v/>
      </c>
      <c r="AB47" s="35" t="str">
        <f>IF($B47="","",ROUND(N('متغيرات الشهر'!K47)-Q47,2))</f>
        <v/>
      </c>
      <c r="AC47" s="33" t="str">
        <f>IF($B47="","",IF(AB47&gt;0,"قسط سلفة اتأجل "&amp;TEXT(AB47,"#,##0.00")&amp;"|","")&amp;IF(N('متغيرات الشهر'!J47)&gt;5,"جزاءات فوق 5 أيام (م.143)|","")&amp;IF(AA47&lt;0,"الخصومات أكبر من المرتب|",""))</f>
        <v/>
      </c>
      <c r="AD47" s="35" t="str">
        <f t="shared" si="29"/>
        <v/>
      </c>
    </row>
    <row r="48" spans="1:30" ht="19.95" customHeight="1" x14ac:dyDescent="0.3">
      <c r="A48" s="33" t="str">
        <f>IF(الموظفين!$B48="","",الموظفين!$A48)</f>
        <v/>
      </c>
      <c r="B48" s="34" t="str">
        <f>IF(الموظفين!$B48="","",الموظفين!$B48)</f>
        <v/>
      </c>
      <c r="C48" s="33" t="str">
        <f>IF(الموظفين!$B48="","",الموظفين!$C48)</f>
        <v/>
      </c>
      <c r="D48" s="35" t="str">
        <f>IF($B48="","",N(الموظفين!$D48)+N(الموظفين!$E48)+N(الموظفين!$F48))</f>
        <v/>
      </c>
      <c r="E48" s="35" t="str">
        <f t="shared" si="15"/>
        <v/>
      </c>
      <c r="F48" s="35" t="str">
        <f>IF($B48="","",ROUND((N('متغيرات الشهر'!C48)+N('متغيرات الشهر'!D48))*E48,2))</f>
        <v/>
      </c>
      <c r="G48" s="35" t="str">
        <f>IF($B48="","",ROUND(MIN(N('متغيرات الشهر'!E48),X48*ROUND(DayHours*60,0))*E48/ROUND(DayHours*60,0),2))</f>
        <v/>
      </c>
      <c r="H48" s="35" t="str">
        <f t="shared" si="16"/>
        <v/>
      </c>
      <c r="I48" s="35" t="str">
        <f>IF($B48="","",ROUND(N('متغيرات الشهر'!F48)*H48*OTDay+N('متغيرات الشهر'!G48)*H48*OTNight+N('متغيرات الشهر'!H48)*H48*OTRest,2))</f>
        <v/>
      </c>
      <c r="J48" s="35" t="str">
        <f>IF($B48="","",N('متغيرات الشهر'!I48))</f>
        <v/>
      </c>
      <c r="K48" s="35" t="str">
        <f t="shared" si="17"/>
        <v/>
      </c>
      <c r="L48" s="35" t="str">
        <f>IF($B48="","",IF(الموظفين!$G48="",D48,N(الموظفين!$G48)))</f>
        <v/>
      </c>
      <c r="M48" s="35" t="str">
        <f t="shared" si="18"/>
        <v/>
      </c>
      <c r="N48" s="35" t="str">
        <f t="shared" si="19"/>
        <v/>
      </c>
      <c r="O48" s="35" t="str">
        <f t="shared" si="20"/>
        <v/>
      </c>
      <c r="P48" s="35" t="str">
        <f>IF($B48="","",ROUND(N('متغيرات الشهر'!J48)*N(الموظفين!$D48)/WorkDays,2))</f>
        <v/>
      </c>
      <c r="Q48" s="35" t="str">
        <f>IF($B48="","",ROUND(MAX(0,MIN(N('متغيرات الشهر'!K48),AA48)),2))</f>
        <v/>
      </c>
      <c r="R48" s="35" t="str">
        <f>IF($B48="","",N('متغيرات الشهر'!L48))</f>
        <v/>
      </c>
      <c r="S48" s="35" t="str">
        <f t="shared" si="21"/>
        <v/>
      </c>
      <c r="T48" s="36" t="str">
        <f t="shared" si="22"/>
        <v/>
      </c>
      <c r="U48" s="35" t="str">
        <f t="shared" si="23"/>
        <v/>
      </c>
      <c r="V48" s="35" t="str">
        <f t="shared" si="24"/>
        <v/>
      </c>
      <c r="W48" s="33" t="str">
        <f t="shared" si="25"/>
        <v/>
      </c>
      <c r="X48" s="37" t="str">
        <f>IF($B48="","",MAX(0,WorkDays-N('متغيرات الشهر'!C48)-N('متغيرات الشهر'!D48)))</f>
        <v/>
      </c>
      <c r="Y48" s="35" t="str">
        <f t="shared" si="26"/>
        <v/>
      </c>
      <c r="Z48" s="38" t="str">
        <f t="shared" si="27"/>
        <v/>
      </c>
      <c r="AA48" s="35" t="str">
        <f t="shared" si="28"/>
        <v/>
      </c>
      <c r="AB48" s="35" t="str">
        <f>IF($B48="","",ROUND(N('متغيرات الشهر'!K48)-Q48,2))</f>
        <v/>
      </c>
      <c r="AC48" s="33" t="str">
        <f>IF($B48="","",IF(AB48&gt;0,"قسط سلفة اتأجل "&amp;TEXT(AB48,"#,##0.00")&amp;"|","")&amp;IF(N('متغيرات الشهر'!J48)&gt;5,"جزاءات فوق 5 أيام (م.143)|","")&amp;IF(AA48&lt;0,"الخصومات أكبر من المرتب|",""))</f>
        <v/>
      </c>
      <c r="AD48" s="35" t="str">
        <f t="shared" si="29"/>
        <v/>
      </c>
    </row>
    <row r="49" spans="1:30" ht="19.95" customHeight="1" x14ac:dyDescent="0.3">
      <c r="A49" s="33" t="str">
        <f>IF(الموظفين!$B49="","",الموظفين!$A49)</f>
        <v/>
      </c>
      <c r="B49" s="34" t="str">
        <f>IF(الموظفين!$B49="","",الموظفين!$B49)</f>
        <v/>
      </c>
      <c r="C49" s="33" t="str">
        <f>IF(الموظفين!$B49="","",الموظفين!$C49)</f>
        <v/>
      </c>
      <c r="D49" s="35" t="str">
        <f>IF($B49="","",N(الموظفين!$D49)+N(الموظفين!$E49)+N(الموظفين!$F49))</f>
        <v/>
      </c>
      <c r="E49" s="35" t="str">
        <f t="shared" si="15"/>
        <v/>
      </c>
      <c r="F49" s="35" t="str">
        <f>IF($B49="","",ROUND((N('متغيرات الشهر'!C49)+N('متغيرات الشهر'!D49))*E49,2))</f>
        <v/>
      </c>
      <c r="G49" s="35" t="str">
        <f>IF($B49="","",ROUND(MIN(N('متغيرات الشهر'!E49),X49*ROUND(DayHours*60,0))*E49/ROUND(DayHours*60,0),2))</f>
        <v/>
      </c>
      <c r="H49" s="35" t="str">
        <f t="shared" si="16"/>
        <v/>
      </c>
      <c r="I49" s="35" t="str">
        <f>IF($B49="","",ROUND(N('متغيرات الشهر'!F49)*H49*OTDay+N('متغيرات الشهر'!G49)*H49*OTNight+N('متغيرات الشهر'!H49)*H49*OTRest,2))</f>
        <v/>
      </c>
      <c r="J49" s="35" t="str">
        <f>IF($B49="","",N('متغيرات الشهر'!I49))</f>
        <v/>
      </c>
      <c r="K49" s="35" t="str">
        <f t="shared" si="17"/>
        <v/>
      </c>
      <c r="L49" s="35" t="str">
        <f>IF($B49="","",IF(الموظفين!$G49="",D49,N(الموظفين!$G49)))</f>
        <v/>
      </c>
      <c r="M49" s="35" t="str">
        <f t="shared" si="18"/>
        <v/>
      </c>
      <c r="N49" s="35" t="str">
        <f t="shared" si="19"/>
        <v/>
      </c>
      <c r="O49" s="35" t="str">
        <f t="shared" si="20"/>
        <v/>
      </c>
      <c r="P49" s="35" t="str">
        <f>IF($B49="","",ROUND(N('متغيرات الشهر'!J49)*N(الموظفين!$D49)/WorkDays,2))</f>
        <v/>
      </c>
      <c r="Q49" s="35" t="str">
        <f>IF($B49="","",ROUND(MAX(0,MIN(N('متغيرات الشهر'!K49),AA49)),2))</f>
        <v/>
      </c>
      <c r="R49" s="35" t="str">
        <f>IF($B49="","",N('متغيرات الشهر'!L49))</f>
        <v/>
      </c>
      <c r="S49" s="35" t="str">
        <f t="shared" si="21"/>
        <v/>
      </c>
      <c r="T49" s="36" t="str">
        <f t="shared" si="22"/>
        <v/>
      </c>
      <c r="U49" s="35" t="str">
        <f t="shared" si="23"/>
        <v/>
      </c>
      <c r="V49" s="35" t="str">
        <f t="shared" si="24"/>
        <v/>
      </c>
      <c r="W49" s="33" t="str">
        <f t="shared" si="25"/>
        <v/>
      </c>
      <c r="X49" s="37" t="str">
        <f>IF($B49="","",MAX(0,WorkDays-N('متغيرات الشهر'!C49)-N('متغيرات الشهر'!D49)))</f>
        <v/>
      </c>
      <c r="Y49" s="35" t="str">
        <f t="shared" si="26"/>
        <v/>
      </c>
      <c r="Z49" s="38" t="str">
        <f t="shared" si="27"/>
        <v/>
      </c>
      <c r="AA49" s="35" t="str">
        <f t="shared" si="28"/>
        <v/>
      </c>
      <c r="AB49" s="35" t="str">
        <f>IF($B49="","",ROUND(N('متغيرات الشهر'!K49)-Q49,2))</f>
        <v/>
      </c>
      <c r="AC49" s="33" t="str">
        <f>IF($B49="","",IF(AB49&gt;0,"قسط سلفة اتأجل "&amp;TEXT(AB49,"#,##0.00")&amp;"|","")&amp;IF(N('متغيرات الشهر'!J49)&gt;5,"جزاءات فوق 5 أيام (م.143)|","")&amp;IF(AA49&lt;0,"الخصومات أكبر من المرتب|",""))</f>
        <v/>
      </c>
      <c r="AD49" s="35" t="str">
        <f t="shared" si="29"/>
        <v/>
      </c>
    </row>
    <row r="50" spans="1:30" ht="19.95" customHeight="1" x14ac:dyDescent="0.3">
      <c r="A50" s="33" t="str">
        <f>IF(الموظفين!$B50="","",الموظفين!$A50)</f>
        <v/>
      </c>
      <c r="B50" s="34" t="str">
        <f>IF(الموظفين!$B50="","",الموظفين!$B50)</f>
        <v/>
      </c>
      <c r="C50" s="33" t="str">
        <f>IF(الموظفين!$B50="","",الموظفين!$C50)</f>
        <v/>
      </c>
      <c r="D50" s="35" t="str">
        <f>IF($B50="","",N(الموظفين!$D50)+N(الموظفين!$E50)+N(الموظفين!$F50))</f>
        <v/>
      </c>
      <c r="E50" s="35" t="str">
        <f t="shared" si="15"/>
        <v/>
      </c>
      <c r="F50" s="35" t="str">
        <f>IF($B50="","",ROUND((N('متغيرات الشهر'!C50)+N('متغيرات الشهر'!D50))*E50,2))</f>
        <v/>
      </c>
      <c r="G50" s="35" t="str">
        <f>IF($B50="","",ROUND(MIN(N('متغيرات الشهر'!E50),X50*ROUND(DayHours*60,0))*E50/ROUND(DayHours*60,0),2))</f>
        <v/>
      </c>
      <c r="H50" s="35" t="str">
        <f t="shared" si="16"/>
        <v/>
      </c>
      <c r="I50" s="35" t="str">
        <f>IF($B50="","",ROUND(N('متغيرات الشهر'!F50)*H50*OTDay+N('متغيرات الشهر'!G50)*H50*OTNight+N('متغيرات الشهر'!H50)*H50*OTRest,2))</f>
        <v/>
      </c>
      <c r="J50" s="35" t="str">
        <f>IF($B50="","",N('متغيرات الشهر'!I50))</f>
        <v/>
      </c>
      <c r="K50" s="35" t="str">
        <f t="shared" si="17"/>
        <v/>
      </c>
      <c r="L50" s="35" t="str">
        <f>IF($B50="","",IF(الموظفين!$G50="",D50,N(الموظفين!$G50)))</f>
        <v/>
      </c>
      <c r="M50" s="35" t="str">
        <f t="shared" si="18"/>
        <v/>
      </c>
      <c r="N50" s="35" t="str">
        <f t="shared" si="19"/>
        <v/>
      </c>
      <c r="O50" s="35" t="str">
        <f t="shared" si="20"/>
        <v/>
      </c>
      <c r="P50" s="35" t="str">
        <f>IF($B50="","",ROUND(N('متغيرات الشهر'!J50)*N(الموظفين!$D50)/WorkDays,2))</f>
        <v/>
      </c>
      <c r="Q50" s="35" t="str">
        <f>IF($B50="","",ROUND(MAX(0,MIN(N('متغيرات الشهر'!K50),AA50)),2))</f>
        <v/>
      </c>
      <c r="R50" s="35" t="str">
        <f>IF($B50="","",N('متغيرات الشهر'!L50))</f>
        <v/>
      </c>
      <c r="S50" s="35" t="str">
        <f t="shared" si="21"/>
        <v/>
      </c>
      <c r="T50" s="36" t="str">
        <f t="shared" si="22"/>
        <v/>
      </c>
      <c r="U50" s="35" t="str">
        <f t="shared" si="23"/>
        <v/>
      </c>
      <c r="V50" s="35" t="str">
        <f t="shared" si="24"/>
        <v/>
      </c>
      <c r="W50" s="33" t="str">
        <f t="shared" si="25"/>
        <v/>
      </c>
      <c r="X50" s="37" t="str">
        <f>IF($B50="","",MAX(0,WorkDays-N('متغيرات الشهر'!C50)-N('متغيرات الشهر'!D50)))</f>
        <v/>
      </c>
      <c r="Y50" s="35" t="str">
        <f t="shared" si="26"/>
        <v/>
      </c>
      <c r="Z50" s="38" t="str">
        <f t="shared" si="27"/>
        <v/>
      </c>
      <c r="AA50" s="35" t="str">
        <f t="shared" si="28"/>
        <v/>
      </c>
      <c r="AB50" s="35" t="str">
        <f>IF($B50="","",ROUND(N('متغيرات الشهر'!K50)-Q50,2))</f>
        <v/>
      </c>
      <c r="AC50" s="33" t="str">
        <f>IF($B50="","",IF(AB50&gt;0,"قسط سلفة اتأجل "&amp;TEXT(AB50,"#,##0.00")&amp;"|","")&amp;IF(N('متغيرات الشهر'!J50)&gt;5,"جزاءات فوق 5 أيام (م.143)|","")&amp;IF(AA50&lt;0,"الخصومات أكبر من المرتب|",""))</f>
        <v/>
      </c>
      <c r="AD50" s="35" t="str">
        <f t="shared" si="29"/>
        <v/>
      </c>
    </row>
    <row r="51" spans="1:30" ht="19.95" customHeight="1" x14ac:dyDescent="0.3">
      <c r="A51" s="33" t="str">
        <f>IF(الموظفين!$B51="","",الموظفين!$A51)</f>
        <v/>
      </c>
      <c r="B51" s="34" t="str">
        <f>IF(الموظفين!$B51="","",الموظفين!$B51)</f>
        <v/>
      </c>
      <c r="C51" s="33" t="str">
        <f>IF(الموظفين!$B51="","",الموظفين!$C51)</f>
        <v/>
      </c>
      <c r="D51" s="35" t="str">
        <f>IF($B51="","",N(الموظفين!$D51)+N(الموظفين!$E51)+N(الموظفين!$F51))</f>
        <v/>
      </c>
      <c r="E51" s="35" t="str">
        <f t="shared" si="15"/>
        <v/>
      </c>
      <c r="F51" s="35" t="str">
        <f>IF($B51="","",ROUND((N('متغيرات الشهر'!C51)+N('متغيرات الشهر'!D51))*E51,2))</f>
        <v/>
      </c>
      <c r="G51" s="35" t="str">
        <f>IF($B51="","",ROUND(MIN(N('متغيرات الشهر'!E51),X51*ROUND(DayHours*60,0))*E51/ROUND(DayHours*60,0),2))</f>
        <v/>
      </c>
      <c r="H51" s="35" t="str">
        <f t="shared" si="16"/>
        <v/>
      </c>
      <c r="I51" s="35" t="str">
        <f>IF($B51="","",ROUND(N('متغيرات الشهر'!F51)*H51*OTDay+N('متغيرات الشهر'!G51)*H51*OTNight+N('متغيرات الشهر'!H51)*H51*OTRest,2))</f>
        <v/>
      </c>
      <c r="J51" s="35" t="str">
        <f>IF($B51="","",N('متغيرات الشهر'!I51))</f>
        <v/>
      </c>
      <c r="K51" s="35" t="str">
        <f t="shared" si="17"/>
        <v/>
      </c>
      <c r="L51" s="35" t="str">
        <f>IF($B51="","",IF(الموظفين!$G51="",D51,N(الموظفين!$G51)))</f>
        <v/>
      </c>
      <c r="M51" s="35" t="str">
        <f t="shared" si="18"/>
        <v/>
      </c>
      <c r="N51" s="35" t="str">
        <f t="shared" si="19"/>
        <v/>
      </c>
      <c r="O51" s="35" t="str">
        <f t="shared" si="20"/>
        <v/>
      </c>
      <c r="P51" s="35" t="str">
        <f>IF($B51="","",ROUND(N('متغيرات الشهر'!J51)*N(الموظفين!$D51)/WorkDays,2))</f>
        <v/>
      </c>
      <c r="Q51" s="35" t="str">
        <f>IF($B51="","",ROUND(MAX(0,MIN(N('متغيرات الشهر'!K51),AA51)),2))</f>
        <v/>
      </c>
      <c r="R51" s="35" t="str">
        <f>IF($B51="","",N('متغيرات الشهر'!L51))</f>
        <v/>
      </c>
      <c r="S51" s="35" t="str">
        <f t="shared" si="21"/>
        <v/>
      </c>
      <c r="T51" s="36" t="str">
        <f t="shared" si="22"/>
        <v/>
      </c>
      <c r="U51" s="35" t="str">
        <f t="shared" si="23"/>
        <v/>
      </c>
      <c r="V51" s="35" t="str">
        <f t="shared" si="24"/>
        <v/>
      </c>
      <c r="W51" s="33" t="str">
        <f t="shared" si="25"/>
        <v/>
      </c>
      <c r="X51" s="37" t="str">
        <f>IF($B51="","",MAX(0,WorkDays-N('متغيرات الشهر'!C51)-N('متغيرات الشهر'!D51)))</f>
        <v/>
      </c>
      <c r="Y51" s="35" t="str">
        <f t="shared" si="26"/>
        <v/>
      </c>
      <c r="Z51" s="38" t="str">
        <f t="shared" si="27"/>
        <v/>
      </c>
      <c r="AA51" s="35" t="str">
        <f t="shared" si="28"/>
        <v/>
      </c>
      <c r="AB51" s="35" t="str">
        <f>IF($B51="","",ROUND(N('متغيرات الشهر'!K51)-Q51,2))</f>
        <v/>
      </c>
      <c r="AC51" s="33" t="str">
        <f>IF($B51="","",IF(AB51&gt;0,"قسط سلفة اتأجل "&amp;TEXT(AB51,"#,##0.00")&amp;"|","")&amp;IF(N('متغيرات الشهر'!J51)&gt;5,"جزاءات فوق 5 أيام (م.143)|","")&amp;IF(AA51&lt;0,"الخصومات أكبر من المرتب|",""))</f>
        <v/>
      </c>
      <c r="AD51" s="35" t="str">
        <f t="shared" si="29"/>
        <v/>
      </c>
    </row>
    <row r="52" spans="1:30" ht="19.95" customHeight="1" x14ac:dyDescent="0.3">
      <c r="A52" s="33" t="str">
        <f>IF(الموظفين!$B52="","",الموظفين!$A52)</f>
        <v/>
      </c>
      <c r="B52" s="34" t="str">
        <f>IF(الموظفين!$B52="","",الموظفين!$B52)</f>
        <v/>
      </c>
      <c r="C52" s="33" t="str">
        <f>IF(الموظفين!$B52="","",الموظفين!$C52)</f>
        <v/>
      </c>
      <c r="D52" s="35" t="str">
        <f>IF($B52="","",N(الموظفين!$D52)+N(الموظفين!$E52)+N(الموظفين!$F52))</f>
        <v/>
      </c>
      <c r="E52" s="35" t="str">
        <f t="shared" si="15"/>
        <v/>
      </c>
      <c r="F52" s="35" t="str">
        <f>IF($B52="","",ROUND((N('متغيرات الشهر'!C52)+N('متغيرات الشهر'!D52))*E52,2))</f>
        <v/>
      </c>
      <c r="G52" s="35" t="str">
        <f>IF($B52="","",ROUND(MIN(N('متغيرات الشهر'!E52),X52*ROUND(DayHours*60,0))*E52/ROUND(DayHours*60,0),2))</f>
        <v/>
      </c>
      <c r="H52" s="35" t="str">
        <f t="shared" si="16"/>
        <v/>
      </c>
      <c r="I52" s="35" t="str">
        <f>IF($B52="","",ROUND(N('متغيرات الشهر'!F52)*H52*OTDay+N('متغيرات الشهر'!G52)*H52*OTNight+N('متغيرات الشهر'!H52)*H52*OTRest,2))</f>
        <v/>
      </c>
      <c r="J52" s="35" t="str">
        <f>IF($B52="","",N('متغيرات الشهر'!I52))</f>
        <v/>
      </c>
      <c r="K52" s="35" t="str">
        <f t="shared" si="17"/>
        <v/>
      </c>
      <c r="L52" s="35" t="str">
        <f>IF($B52="","",IF(الموظفين!$G52="",D52,N(الموظفين!$G52)))</f>
        <v/>
      </c>
      <c r="M52" s="35" t="str">
        <f t="shared" si="18"/>
        <v/>
      </c>
      <c r="N52" s="35" t="str">
        <f t="shared" si="19"/>
        <v/>
      </c>
      <c r="O52" s="35" t="str">
        <f t="shared" si="20"/>
        <v/>
      </c>
      <c r="P52" s="35" t="str">
        <f>IF($B52="","",ROUND(N('متغيرات الشهر'!J52)*N(الموظفين!$D52)/WorkDays,2))</f>
        <v/>
      </c>
      <c r="Q52" s="35" t="str">
        <f>IF($B52="","",ROUND(MAX(0,MIN(N('متغيرات الشهر'!K52),AA52)),2))</f>
        <v/>
      </c>
      <c r="R52" s="35" t="str">
        <f>IF($B52="","",N('متغيرات الشهر'!L52))</f>
        <v/>
      </c>
      <c r="S52" s="35" t="str">
        <f t="shared" si="21"/>
        <v/>
      </c>
      <c r="T52" s="36" t="str">
        <f t="shared" si="22"/>
        <v/>
      </c>
      <c r="U52" s="35" t="str">
        <f t="shared" si="23"/>
        <v/>
      </c>
      <c r="V52" s="35" t="str">
        <f t="shared" si="24"/>
        <v/>
      </c>
      <c r="W52" s="33" t="str">
        <f t="shared" si="25"/>
        <v/>
      </c>
      <c r="X52" s="37" t="str">
        <f>IF($B52="","",MAX(0,WorkDays-N('متغيرات الشهر'!C52)-N('متغيرات الشهر'!D52)))</f>
        <v/>
      </c>
      <c r="Y52" s="35" t="str">
        <f t="shared" si="26"/>
        <v/>
      </c>
      <c r="Z52" s="38" t="str">
        <f t="shared" si="27"/>
        <v/>
      </c>
      <c r="AA52" s="35" t="str">
        <f t="shared" si="28"/>
        <v/>
      </c>
      <c r="AB52" s="35" t="str">
        <f>IF($B52="","",ROUND(N('متغيرات الشهر'!K52)-Q52,2))</f>
        <v/>
      </c>
      <c r="AC52" s="33" t="str">
        <f>IF($B52="","",IF(AB52&gt;0,"قسط سلفة اتأجل "&amp;TEXT(AB52,"#,##0.00")&amp;"|","")&amp;IF(N('متغيرات الشهر'!J52)&gt;5,"جزاءات فوق 5 أيام (م.143)|","")&amp;IF(AA52&lt;0,"الخصومات أكبر من المرتب|",""))</f>
        <v/>
      </c>
      <c r="AD52" s="35" t="str">
        <f t="shared" si="29"/>
        <v/>
      </c>
    </row>
    <row r="53" spans="1:30" ht="19.95" customHeight="1" x14ac:dyDescent="0.3">
      <c r="A53" s="33" t="str">
        <f>IF(الموظفين!$B53="","",الموظفين!$A53)</f>
        <v/>
      </c>
      <c r="B53" s="34" t="str">
        <f>IF(الموظفين!$B53="","",الموظفين!$B53)</f>
        <v/>
      </c>
      <c r="C53" s="33" t="str">
        <f>IF(الموظفين!$B53="","",الموظفين!$C53)</f>
        <v/>
      </c>
      <c r="D53" s="35" t="str">
        <f>IF($B53="","",N(الموظفين!$D53)+N(الموظفين!$E53)+N(الموظفين!$F53))</f>
        <v/>
      </c>
      <c r="E53" s="35" t="str">
        <f t="shared" si="15"/>
        <v/>
      </c>
      <c r="F53" s="35" t="str">
        <f>IF($B53="","",ROUND((N('متغيرات الشهر'!C53)+N('متغيرات الشهر'!D53))*E53,2))</f>
        <v/>
      </c>
      <c r="G53" s="35" t="str">
        <f>IF($B53="","",ROUND(MIN(N('متغيرات الشهر'!E53),X53*ROUND(DayHours*60,0))*E53/ROUND(DayHours*60,0),2))</f>
        <v/>
      </c>
      <c r="H53" s="35" t="str">
        <f t="shared" si="16"/>
        <v/>
      </c>
      <c r="I53" s="35" t="str">
        <f>IF($B53="","",ROUND(N('متغيرات الشهر'!F53)*H53*OTDay+N('متغيرات الشهر'!G53)*H53*OTNight+N('متغيرات الشهر'!H53)*H53*OTRest,2))</f>
        <v/>
      </c>
      <c r="J53" s="35" t="str">
        <f>IF($B53="","",N('متغيرات الشهر'!I53))</f>
        <v/>
      </c>
      <c r="K53" s="35" t="str">
        <f t="shared" si="17"/>
        <v/>
      </c>
      <c r="L53" s="35" t="str">
        <f>IF($B53="","",IF(الموظفين!$G53="",D53,N(الموظفين!$G53)))</f>
        <v/>
      </c>
      <c r="M53" s="35" t="str">
        <f t="shared" si="18"/>
        <v/>
      </c>
      <c r="N53" s="35" t="str">
        <f t="shared" si="19"/>
        <v/>
      </c>
      <c r="O53" s="35" t="str">
        <f t="shared" si="20"/>
        <v/>
      </c>
      <c r="P53" s="35" t="str">
        <f>IF($B53="","",ROUND(N('متغيرات الشهر'!J53)*N(الموظفين!$D53)/WorkDays,2))</f>
        <v/>
      </c>
      <c r="Q53" s="35" t="str">
        <f>IF($B53="","",ROUND(MAX(0,MIN(N('متغيرات الشهر'!K53),AA53)),2))</f>
        <v/>
      </c>
      <c r="R53" s="35" t="str">
        <f>IF($B53="","",N('متغيرات الشهر'!L53))</f>
        <v/>
      </c>
      <c r="S53" s="35" t="str">
        <f t="shared" si="21"/>
        <v/>
      </c>
      <c r="T53" s="36" t="str">
        <f t="shared" si="22"/>
        <v/>
      </c>
      <c r="U53" s="35" t="str">
        <f t="shared" si="23"/>
        <v/>
      </c>
      <c r="V53" s="35" t="str">
        <f t="shared" si="24"/>
        <v/>
      </c>
      <c r="W53" s="33" t="str">
        <f t="shared" si="25"/>
        <v/>
      </c>
      <c r="X53" s="37" t="str">
        <f>IF($B53="","",MAX(0,WorkDays-N('متغيرات الشهر'!C53)-N('متغيرات الشهر'!D53)))</f>
        <v/>
      </c>
      <c r="Y53" s="35" t="str">
        <f t="shared" si="26"/>
        <v/>
      </c>
      <c r="Z53" s="38" t="str">
        <f t="shared" si="27"/>
        <v/>
      </c>
      <c r="AA53" s="35" t="str">
        <f t="shared" si="28"/>
        <v/>
      </c>
      <c r="AB53" s="35" t="str">
        <f>IF($B53="","",ROUND(N('متغيرات الشهر'!K53)-Q53,2))</f>
        <v/>
      </c>
      <c r="AC53" s="33" t="str">
        <f>IF($B53="","",IF(AB53&gt;0,"قسط سلفة اتأجل "&amp;TEXT(AB53,"#,##0.00")&amp;"|","")&amp;IF(N('متغيرات الشهر'!J53)&gt;5,"جزاءات فوق 5 أيام (م.143)|","")&amp;IF(AA53&lt;0,"الخصومات أكبر من المرتب|",""))</f>
        <v/>
      </c>
      <c r="AD53" s="35" t="str">
        <f t="shared" si="29"/>
        <v/>
      </c>
    </row>
    <row r="54" spans="1:30" ht="19.95" customHeight="1" x14ac:dyDescent="0.3">
      <c r="A54" s="33" t="str">
        <f>IF(الموظفين!$B54="","",الموظفين!$A54)</f>
        <v/>
      </c>
      <c r="B54" s="34" t="str">
        <f>IF(الموظفين!$B54="","",الموظفين!$B54)</f>
        <v/>
      </c>
      <c r="C54" s="33" t="str">
        <f>IF(الموظفين!$B54="","",الموظفين!$C54)</f>
        <v/>
      </c>
      <c r="D54" s="35" t="str">
        <f>IF($B54="","",N(الموظفين!$D54)+N(الموظفين!$E54)+N(الموظفين!$F54))</f>
        <v/>
      </c>
      <c r="E54" s="35" t="str">
        <f t="shared" si="15"/>
        <v/>
      </c>
      <c r="F54" s="35" t="str">
        <f>IF($B54="","",ROUND((N('متغيرات الشهر'!C54)+N('متغيرات الشهر'!D54))*E54,2))</f>
        <v/>
      </c>
      <c r="G54" s="35" t="str">
        <f>IF($B54="","",ROUND(MIN(N('متغيرات الشهر'!E54),X54*ROUND(DayHours*60,0))*E54/ROUND(DayHours*60,0),2))</f>
        <v/>
      </c>
      <c r="H54" s="35" t="str">
        <f t="shared" si="16"/>
        <v/>
      </c>
      <c r="I54" s="35" t="str">
        <f>IF($B54="","",ROUND(N('متغيرات الشهر'!F54)*H54*OTDay+N('متغيرات الشهر'!G54)*H54*OTNight+N('متغيرات الشهر'!H54)*H54*OTRest,2))</f>
        <v/>
      </c>
      <c r="J54" s="35" t="str">
        <f>IF($B54="","",N('متغيرات الشهر'!I54))</f>
        <v/>
      </c>
      <c r="K54" s="35" t="str">
        <f t="shared" si="17"/>
        <v/>
      </c>
      <c r="L54" s="35" t="str">
        <f>IF($B54="","",IF(الموظفين!$G54="",D54,N(الموظفين!$G54)))</f>
        <v/>
      </c>
      <c r="M54" s="35" t="str">
        <f t="shared" si="18"/>
        <v/>
      </c>
      <c r="N54" s="35" t="str">
        <f t="shared" si="19"/>
        <v/>
      </c>
      <c r="O54" s="35" t="str">
        <f t="shared" si="20"/>
        <v/>
      </c>
      <c r="P54" s="35" t="str">
        <f>IF($B54="","",ROUND(N('متغيرات الشهر'!J54)*N(الموظفين!$D54)/WorkDays,2))</f>
        <v/>
      </c>
      <c r="Q54" s="35" t="str">
        <f>IF($B54="","",ROUND(MAX(0,MIN(N('متغيرات الشهر'!K54),AA54)),2))</f>
        <v/>
      </c>
      <c r="R54" s="35" t="str">
        <f>IF($B54="","",N('متغيرات الشهر'!L54))</f>
        <v/>
      </c>
      <c r="S54" s="35" t="str">
        <f t="shared" si="21"/>
        <v/>
      </c>
      <c r="T54" s="36" t="str">
        <f t="shared" si="22"/>
        <v/>
      </c>
      <c r="U54" s="35" t="str">
        <f t="shared" si="23"/>
        <v/>
      </c>
      <c r="V54" s="35" t="str">
        <f t="shared" si="24"/>
        <v/>
      </c>
      <c r="W54" s="33" t="str">
        <f t="shared" si="25"/>
        <v/>
      </c>
      <c r="X54" s="37" t="str">
        <f>IF($B54="","",MAX(0,WorkDays-N('متغيرات الشهر'!C54)-N('متغيرات الشهر'!D54)))</f>
        <v/>
      </c>
      <c r="Y54" s="35" t="str">
        <f t="shared" si="26"/>
        <v/>
      </c>
      <c r="Z54" s="38" t="str">
        <f t="shared" si="27"/>
        <v/>
      </c>
      <c r="AA54" s="35" t="str">
        <f t="shared" si="28"/>
        <v/>
      </c>
      <c r="AB54" s="35" t="str">
        <f>IF($B54="","",ROUND(N('متغيرات الشهر'!K54)-Q54,2))</f>
        <v/>
      </c>
      <c r="AC54" s="33" t="str">
        <f>IF($B54="","",IF(AB54&gt;0,"قسط سلفة اتأجل "&amp;TEXT(AB54,"#,##0.00")&amp;"|","")&amp;IF(N('متغيرات الشهر'!J54)&gt;5,"جزاءات فوق 5 أيام (م.143)|","")&amp;IF(AA54&lt;0,"الخصومات أكبر من المرتب|",""))</f>
        <v/>
      </c>
      <c r="AD54" s="35" t="str">
        <f t="shared" si="29"/>
        <v/>
      </c>
    </row>
    <row r="55" spans="1:30" ht="19.95" customHeight="1" x14ac:dyDescent="0.3">
      <c r="A55" s="33" t="str">
        <f>IF(الموظفين!$B55="","",الموظفين!$A55)</f>
        <v/>
      </c>
      <c r="B55" s="34" t="str">
        <f>IF(الموظفين!$B55="","",الموظفين!$B55)</f>
        <v/>
      </c>
      <c r="C55" s="33" t="str">
        <f>IF(الموظفين!$B55="","",الموظفين!$C55)</f>
        <v/>
      </c>
      <c r="D55" s="35" t="str">
        <f>IF($B55="","",N(الموظفين!$D55)+N(الموظفين!$E55)+N(الموظفين!$F55))</f>
        <v/>
      </c>
      <c r="E55" s="35" t="str">
        <f t="shared" si="15"/>
        <v/>
      </c>
      <c r="F55" s="35" t="str">
        <f>IF($B55="","",ROUND((N('متغيرات الشهر'!C55)+N('متغيرات الشهر'!D55))*E55,2))</f>
        <v/>
      </c>
      <c r="G55" s="35" t="str">
        <f>IF($B55="","",ROUND(MIN(N('متغيرات الشهر'!E55),X55*ROUND(DayHours*60,0))*E55/ROUND(DayHours*60,0),2))</f>
        <v/>
      </c>
      <c r="H55" s="35" t="str">
        <f t="shared" si="16"/>
        <v/>
      </c>
      <c r="I55" s="35" t="str">
        <f>IF($B55="","",ROUND(N('متغيرات الشهر'!F55)*H55*OTDay+N('متغيرات الشهر'!G55)*H55*OTNight+N('متغيرات الشهر'!H55)*H55*OTRest,2))</f>
        <v/>
      </c>
      <c r="J55" s="35" t="str">
        <f>IF($B55="","",N('متغيرات الشهر'!I55))</f>
        <v/>
      </c>
      <c r="K55" s="35" t="str">
        <f t="shared" si="17"/>
        <v/>
      </c>
      <c r="L55" s="35" t="str">
        <f>IF($B55="","",IF(الموظفين!$G55="",D55,N(الموظفين!$G55)))</f>
        <v/>
      </c>
      <c r="M55" s="35" t="str">
        <f t="shared" si="18"/>
        <v/>
      </c>
      <c r="N55" s="35" t="str">
        <f t="shared" si="19"/>
        <v/>
      </c>
      <c r="O55" s="35" t="str">
        <f t="shared" si="20"/>
        <v/>
      </c>
      <c r="P55" s="35" t="str">
        <f>IF($B55="","",ROUND(N('متغيرات الشهر'!J55)*N(الموظفين!$D55)/WorkDays,2))</f>
        <v/>
      </c>
      <c r="Q55" s="35" t="str">
        <f>IF($B55="","",ROUND(MAX(0,MIN(N('متغيرات الشهر'!K55),AA55)),2))</f>
        <v/>
      </c>
      <c r="R55" s="35" t="str">
        <f>IF($B55="","",N('متغيرات الشهر'!L55))</f>
        <v/>
      </c>
      <c r="S55" s="35" t="str">
        <f t="shared" si="21"/>
        <v/>
      </c>
      <c r="T55" s="36" t="str">
        <f t="shared" si="22"/>
        <v/>
      </c>
      <c r="U55" s="35" t="str">
        <f t="shared" si="23"/>
        <v/>
      </c>
      <c r="V55" s="35" t="str">
        <f t="shared" si="24"/>
        <v/>
      </c>
      <c r="W55" s="33" t="str">
        <f t="shared" si="25"/>
        <v/>
      </c>
      <c r="X55" s="37" t="str">
        <f>IF($B55="","",MAX(0,WorkDays-N('متغيرات الشهر'!C55)-N('متغيرات الشهر'!D55)))</f>
        <v/>
      </c>
      <c r="Y55" s="35" t="str">
        <f t="shared" si="26"/>
        <v/>
      </c>
      <c r="Z55" s="38" t="str">
        <f t="shared" si="27"/>
        <v/>
      </c>
      <c r="AA55" s="35" t="str">
        <f t="shared" si="28"/>
        <v/>
      </c>
      <c r="AB55" s="35" t="str">
        <f>IF($B55="","",ROUND(N('متغيرات الشهر'!K55)-Q55,2))</f>
        <v/>
      </c>
      <c r="AC55" s="33" t="str">
        <f>IF($B55="","",IF(AB55&gt;0,"قسط سلفة اتأجل "&amp;TEXT(AB55,"#,##0.00")&amp;"|","")&amp;IF(N('متغيرات الشهر'!J55)&gt;5,"جزاءات فوق 5 أيام (م.143)|","")&amp;IF(AA55&lt;0,"الخصومات أكبر من المرتب|",""))</f>
        <v/>
      </c>
      <c r="AD55" s="35" t="str">
        <f t="shared" si="29"/>
        <v/>
      </c>
    </row>
    <row r="56" spans="1:30" ht="19.95" customHeight="1" x14ac:dyDescent="0.3">
      <c r="A56" s="33" t="str">
        <f>IF(الموظفين!$B56="","",الموظفين!$A56)</f>
        <v/>
      </c>
      <c r="B56" s="34" t="str">
        <f>IF(الموظفين!$B56="","",الموظفين!$B56)</f>
        <v/>
      </c>
      <c r="C56" s="33" t="str">
        <f>IF(الموظفين!$B56="","",الموظفين!$C56)</f>
        <v/>
      </c>
      <c r="D56" s="35" t="str">
        <f>IF($B56="","",N(الموظفين!$D56)+N(الموظفين!$E56)+N(الموظفين!$F56))</f>
        <v/>
      </c>
      <c r="E56" s="35" t="str">
        <f t="shared" si="15"/>
        <v/>
      </c>
      <c r="F56" s="35" t="str">
        <f>IF($B56="","",ROUND((N('متغيرات الشهر'!C56)+N('متغيرات الشهر'!D56))*E56,2))</f>
        <v/>
      </c>
      <c r="G56" s="35" t="str">
        <f>IF($B56="","",ROUND(MIN(N('متغيرات الشهر'!E56),X56*ROUND(DayHours*60,0))*E56/ROUND(DayHours*60,0),2))</f>
        <v/>
      </c>
      <c r="H56" s="35" t="str">
        <f t="shared" si="16"/>
        <v/>
      </c>
      <c r="I56" s="35" t="str">
        <f>IF($B56="","",ROUND(N('متغيرات الشهر'!F56)*H56*OTDay+N('متغيرات الشهر'!G56)*H56*OTNight+N('متغيرات الشهر'!H56)*H56*OTRest,2))</f>
        <v/>
      </c>
      <c r="J56" s="35" t="str">
        <f>IF($B56="","",N('متغيرات الشهر'!I56))</f>
        <v/>
      </c>
      <c r="K56" s="35" t="str">
        <f t="shared" si="17"/>
        <v/>
      </c>
      <c r="L56" s="35" t="str">
        <f>IF($B56="","",IF(الموظفين!$G56="",D56,N(الموظفين!$G56)))</f>
        <v/>
      </c>
      <c r="M56" s="35" t="str">
        <f t="shared" si="18"/>
        <v/>
      </c>
      <c r="N56" s="35" t="str">
        <f t="shared" si="19"/>
        <v/>
      </c>
      <c r="O56" s="35" t="str">
        <f t="shared" si="20"/>
        <v/>
      </c>
      <c r="P56" s="35" t="str">
        <f>IF($B56="","",ROUND(N('متغيرات الشهر'!J56)*N(الموظفين!$D56)/WorkDays,2))</f>
        <v/>
      </c>
      <c r="Q56" s="35" t="str">
        <f>IF($B56="","",ROUND(MAX(0,MIN(N('متغيرات الشهر'!K56),AA56)),2))</f>
        <v/>
      </c>
      <c r="R56" s="35" t="str">
        <f>IF($B56="","",N('متغيرات الشهر'!L56))</f>
        <v/>
      </c>
      <c r="S56" s="35" t="str">
        <f t="shared" si="21"/>
        <v/>
      </c>
      <c r="T56" s="36" t="str">
        <f t="shared" si="22"/>
        <v/>
      </c>
      <c r="U56" s="35" t="str">
        <f t="shared" si="23"/>
        <v/>
      </c>
      <c r="V56" s="35" t="str">
        <f t="shared" si="24"/>
        <v/>
      </c>
      <c r="W56" s="33" t="str">
        <f t="shared" si="25"/>
        <v/>
      </c>
      <c r="X56" s="37" t="str">
        <f>IF($B56="","",MAX(0,WorkDays-N('متغيرات الشهر'!C56)-N('متغيرات الشهر'!D56)))</f>
        <v/>
      </c>
      <c r="Y56" s="35" t="str">
        <f t="shared" si="26"/>
        <v/>
      </c>
      <c r="Z56" s="38" t="str">
        <f t="shared" si="27"/>
        <v/>
      </c>
      <c r="AA56" s="35" t="str">
        <f t="shared" si="28"/>
        <v/>
      </c>
      <c r="AB56" s="35" t="str">
        <f>IF($B56="","",ROUND(N('متغيرات الشهر'!K56)-Q56,2))</f>
        <v/>
      </c>
      <c r="AC56" s="33" t="str">
        <f>IF($B56="","",IF(AB56&gt;0,"قسط سلفة اتأجل "&amp;TEXT(AB56,"#,##0.00")&amp;"|","")&amp;IF(N('متغيرات الشهر'!J56)&gt;5,"جزاءات فوق 5 أيام (م.143)|","")&amp;IF(AA56&lt;0,"الخصومات أكبر من المرتب|",""))</f>
        <v/>
      </c>
      <c r="AD56" s="35" t="str">
        <f t="shared" si="29"/>
        <v/>
      </c>
    </row>
    <row r="57" spans="1:30" ht="19.95" customHeight="1" x14ac:dyDescent="0.3">
      <c r="A57" s="33" t="str">
        <f>IF(الموظفين!$B57="","",الموظفين!$A57)</f>
        <v/>
      </c>
      <c r="B57" s="34" t="str">
        <f>IF(الموظفين!$B57="","",الموظفين!$B57)</f>
        <v/>
      </c>
      <c r="C57" s="33" t="str">
        <f>IF(الموظفين!$B57="","",الموظفين!$C57)</f>
        <v/>
      </c>
      <c r="D57" s="35" t="str">
        <f>IF($B57="","",N(الموظفين!$D57)+N(الموظفين!$E57)+N(الموظفين!$F57))</f>
        <v/>
      </c>
      <c r="E57" s="35" t="str">
        <f t="shared" si="15"/>
        <v/>
      </c>
      <c r="F57" s="35" t="str">
        <f>IF($B57="","",ROUND((N('متغيرات الشهر'!C57)+N('متغيرات الشهر'!D57))*E57,2))</f>
        <v/>
      </c>
      <c r="G57" s="35" t="str">
        <f>IF($B57="","",ROUND(MIN(N('متغيرات الشهر'!E57),X57*ROUND(DayHours*60,0))*E57/ROUND(DayHours*60,0),2))</f>
        <v/>
      </c>
      <c r="H57" s="35" t="str">
        <f t="shared" si="16"/>
        <v/>
      </c>
      <c r="I57" s="35" t="str">
        <f>IF($B57="","",ROUND(N('متغيرات الشهر'!F57)*H57*OTDay+N('متغيرات الشهر'!G57)*H57*OTNight+N('متغيرات الشهر'!H57)*H57*OTRest,2))</f>
        <v/>
      </c>
      <c r="J57" s="35" t="str">
        <f>IF($B57="","",N('متغيرات الشهر'!I57))</f>
        <v/>
      </c>
      <c r="K57" s="35" t="str">
        <f t="shared" si="17"/>
        <v/>
      </c>
      <c r="L57" s="35" t="str">
        <f>IF($B57="","",IF(الموظفين!$G57="",D57,N(الموظفين!$G57)))</f>
        <v/>
      </c>
      <c r="M57" s="35" t="str">
        <f t="shared" si="18"/>
        <v/>
      </c>
      <c r="N57" s="35" t="str">
        <f t="shared" si="19"/>
        <v/>
      </c>
      <c r="O57" s="35" t="str">
        <f t="shared" si="20"/>
        <v/>
      </c>
      <c r="P57" s="35" t="str">
        <f>IF($B57="","",ROUND(N('متغيرات الشهر'!J57)*N(الموظفين!$D57)/WorkDays,2))</f>
        <v/>
      </c>
      <c r="Q57" s="35" t="str">
        <f>IF($B57="","",ROUND(MAX(0,MIN(N('متغيرات الشهر'!K57),AA57)),2))</f>
        <v/>
      </c>
      <c r="R57" s="35" t="str">
        <f>IF($B57="","",N('متغيرات الشهر'!L57))</f>
        <v/>
      </c>
      <c r="S57" s="35" t="str">
        <f t="shared" si="21"/>
        <v/>
      </c>
      <c r="T57" s="36" t="str">
        <f t="shared" si="22"/>
        <v/>
      </c>
      <c r="U57" s="35" t="str">
        <f t="shared" si="23"/>
        <v/>
      </c>
      <c r="V57" s="35" t="str">
        <f t="shared" si="24"/>
        <v/>
      </c>
      <c r="W57" s="33" t="str">
        <f t="shared" si="25"/>
        <v/>
      </c>
      <c r="X57" s="37" t="str">
        <f>IF($B57="","",MAX(0,WorkDays-N('متغيرات الشهر'!C57)-N('متغيرات الشهر'!D57)))</f>
        <v/>
      </c>
      <c r="Y57" s="35" t="str">
        <f t="shared" si="26"/>
        <v/>
      </c>
      <c r="Z57" s="38" t="str">
        <f t="shared" si="27"/>
        <v/>
      </c>
      <c r="AA57" s="35" t="str">
        <f t="shared" si="28"/>
        <v/>
      </c>
      <c r="AB57" s="35" t="str">
        <f>IF($B57="","",ROUND(N('متغيرات الشهر'!K57)-Q57,2))</f>
        <v/>
      </c>
      <c r="AC57" s="33" t="str">
        <f>IF($B57="","",IF(AB57&gt;0,"قسط سلفة اتأجل "&amp;TEXT(AB57,"#,##0.00")&amp;"|","")&amp;IF(N('متغيرات الشهر'!J57)&gt;5,"جزاءات فوق 5 أيام (م.143)|","")&amp;IF(AA57&lt;0,"الخصومات أكبر من المرتب|",""))</f>
        <v/>
      </c>
      <c r="AD57" s="35" t="str">
        <f t="shared" si="29"/>
        <v/>
      </c>
    </row>
    <row r="58" spans="1:30" ht="19.95" customHeight="1" x14ac:dyDescent="0.3">
      <c r="A58" s="33" t="str">
        <f>IF(الموظفين!$B58="","",الموظفين!$A58)</f>
        <v/>
      </c>
      <c r="B58" s="34" t="str">
        <f>IF(الموظفين!$B58="","",الموظفين!$B58)</f>
        <v/>
      </c>
      <c r="C58" s="33" t="str">
        <f>IF(الموظفين!$B58="","",الموظفين!$C58)</f>
        <v/>
      </c>
      <c r="D58" s="35" t="str">
        <f>IF($B58="","",N(الموظفين!$D58)+N(الموظفين!$E58)+N(الموظفين!$F58))</f>
        <v/>
      </c>
      <c r="E58" s="35" t="str">
        <f t="shared" si="15"/>
        <v/>
      </c>
      <c r="F58" s="35" t="str">
        <f>IF($B58="","",ROUND((N('متغيرات الشهر'!C58)+N('متغيرات الشهر'!D58))*E58,2))</f>
        <v/>
      </c>
      <c r="G58" s="35" t="str">
        <f>IF($B58="","",ROUND(MIN(N('متغيرات الشهر'!E58),X58*ROUND(DayHours*60,0))*E58/ROUND(DayHours*60,0),2))</f>
        <v/>
      </c>
      <c r="H58" s="35" t="str">
        <f t="shared" si="16"/>
        <v/>
      </c>
      <c r="I58" s="35" t="str">
        <f>IF($B58="","",ROUND(N('متغيرات الشهر'!F58)*H58*OTDay+N('متغيرات الشهر'!G58)*H58*OTNight+N('متغيرات الشهر'!H58)*H58*OTRest,2))</f>
        <v/>
      </c>
      <c r="J58" s="35" t="str">
        <f>IF($B58="","",N('متغيرات الشهر'!I58))</f>
        <v/>
      </c>
      <c r="K58" s="35" t="str">
        <f t="shared" si="17"/>
        <v/>
      </c>
      <c r="L58" s="35" t="str">
        <f>IF($B58="","",IF(الموظفين!$G58="",D58,N(الموظفين!$G58)))</f>
        <v/>
      </c>
      <c r="M58" s="35" t="str">
        <f t="shared" si="18"/>
        <v/>
      </c>
      <c r="N58" s="35" t="str">
        <f t="shared" si="19"/>
        <v/>
      </c>
      <c r="O58" s="35" t="str">
        <f t="shared" si="20"/>
        <v/>
      </c>
      <c r="P58" s="35" t="str">
        <f>IF($B58="","",ROUND(N('متغيرات الشهر'!J58)*N(الموظفين!$D58)/WorkDays,2))</f>
        <v/>
      </c>
      <c r="Q58" s="35" t="str">
        <f>IF($B58="","",ROUND(MAX(0,MIN(N('متغيرات الشهر'!K58),AA58)),2))</f>
        <v/>
      </c>
      <c r="R58" s="35" t="str">
        <f>IF($B58="","",N('متغيرات الشهر'!L58))</f>
        <v/>
      </c>
      <c r="S58" s="35" t="str">
        <f t="shared" si="21"/>
        <v/>
      </c>
      <c r="T58" s="36" t="str">
        <f t="shared" si="22"/>
        <v/>
      </c>
      <c r="U58" s="35" t="str">
        <f t="shared" si="23"/>
        <v/>
      </c>
      <c r="V58" s="35" t="str">
        <f t="shared" si="24"/>
        <v/>
      </c>
      <c r="W58" s="33" t="str">
        <f t="shared" si="25"/>
        <v/>
      </c>
      <c r="X58" s="37" t="str">
        <f>IF($B58="","",MAX(0,WorkDays-N('متغيرات الشهر'!C58)-N('متغيرات الشهر'!D58)))</f>
        <v/>
      </c>
      <c r="Y58" s="35" t="str">
        <f t="shared" si="26"/>
        <v/>
      </c>
      <c r="Z58" s="38" t="str">
        <f t="shared" si="27"/>
        <v/>
      </c>
      <c r="AA58" s="35" t="str">
        <f t="shared" si="28"/>
        <v/>
      </c>
      <c r="AB58" s="35" t="str">
        <f>IF($B58="","",ROUND(N('متغيرات الشهر'!K58)-Q58,2))</f>
        <v/>
      </c>
      <c r="AC58" s="33" t="str">
        <f>IF($B58="","",IF(AB58&gt;0,"قسط سلفة اتأجل "&amp;TEXT(AB58,"#,##0.00")&amp;"|","")&amp;IF(N('متغيرات الشهر'!J58)&gt;5,"جزاءات فوق 5 أيام (م.143)|","")&amp;IF(AA58&lt;0,"الخصومات أكبر من المرتب|",""))</f>
        <v/>
      </c>
      <c r="AD58" s="35" t="str">
        <f t="shared" si="29"/>
        <v/>
      </c>
    </row>
    <row r="59" spans="1:30" ht="19.95" customHeight="1" x14ac:dyDescent="0.3">
      <c r="A59" s="33" t="str">
        <f>IF(الموظفين!$B59="","",الموظفين!$A59)</f>
        <v/>
      </c>
      <c r="B59" s="34" t="str">
        <f>IF(الموظفين!$B59="","",الموظفين!$B59)</f>
        <v/>
      </c>
      <c r="C59" s="33" t="str">
        <f>IF(الموظفين!$B59="","",الموظفين!$C59)</f>
        <v/>
      </c>
      <c r="D59" s="35" t="str">
        <f>IF($B59="","",N(الموظفين!$D59)+N(الموظفين!$E59)+N(الموظفين!$F59))</f>
        <v/>
      </c>
      <c r="E59" s="35" t="str">
        <f t="shared" si="15"/>
        <v/>
      </c>
      <c r="F59" s="35" t="str">
        <f>IF($B59="","",ROUND((N('متغيرات الشهر'!C59)+N('متغيرات الشهر'!D59))*E59,2))</f>
        <v/>
      </c>
      <c r="G59" s="35" t="str">
        <f>IF($B59="","",ROUND(MIN(N('متغيرات الشهر'!E59),X59*ROUND(DayHours*60,0))*E59/ROUND(DayHours*60,0),2))</f>
        <v/>
      </c>
      <c r="H59" s="35" t="str">
        <f t="shared" si="16"/>
        <v/>
      </c>
      <c r="I59" s="35" t="str">
        <f>IF($B59="","",ROUND(N('متغيرات الشهر'!F59)*H59*OTDay+N('متغيرات الشهر'!G59)*H59*OTNight+N('متغيرات الشهر'!H59)*H59*OTRest,2))</f>
        <v/>
      </c>
      <c r="J59" s="35" t="str">
        <f>IF($B59="","",N('متغيرات الشهر'!I59))</f>
        <v/>
      </c>
      <c r="K59" s="35" t="str">
        <f t="shared" si="17"/>
        <v/>
      </c>
      <c r="L59" s="35" t="str">
        <f>IF($B59="","",IF(الموظفين!$G59="",D59,N(الموظفين!$G59)))</f>
        <v/>
      </c>
      <c r="M59" s="35" t="str">
        <f t="shared" si="18"/>
        <v/>
      </c>
      <c r="N59" s="35" t="str">
        <f t="shared" si="19"/>
        <v/>
      </c>
      <c r="O59" s="35" t="str">
        <f t="shared" si="20"/>
        <v/>
      </c>
      <c r="P59" s="35" t="str">
        <f>IF($B59="","",ROUND(N('متغيرات الشهر'!J59)*N(الموظفين!$D59)/WorkDays,2))</f>
        <v/>
      </c>
      <c r="Q59" s="35" t="str">
        <f>IF($B59="","",ROUND(MAX(0,MIN(N('متغيرات الشهر'!K59),AA59)),2))</f>
        <v/>
      </c>
      <c r="R59" s="35" t="str">
        <f>IF($B59="","",N('متغيرات الشهر'!L59))</f>
        <v/>
      </c>
      <c r="S59" s="35" t="str">
        <f t="shared" si="21"/>
        <v/>
      </c>
      <c r="T59" s="36" t="str">
        <f t="shared" si="22"/>
        <v/>
      </c>
      <c r="U59" s="35" t="str">
        <f t="shared" si="23"/>
        <v/>
      </c>
      <c r="V59" s="35" t="str">
        <f t="shared" si="24"/>
        <v/>
      </c>
      <c r="W59" s="33" t="str">
        <f t="shared" si="25"/>
        <v/>
      </c>
      <c r="X59" s="37" t="str">
        <f>IF($B59="","",MAX(0,WorkDays-N('متغيرات الشهر'!C59)-N('متغيرات الشهر'!D59)))</f>
        <v/>
      </c>
      <c r="Y59" s="35" t="str">
        <f t="shared" si="26"/>
        <v/>
      </c>
      <c r="Z59" s="38" t="str">
        <f t="shared" si="27"/>
        <v/>
      </c>
      <c r="AA59" s="35" t="str">
        <f t="shared" si="28"/>
        <v/>
      </c>
      <c r="AB59" s="35" t="str">
        <f>IF($B59="","",ROUND(N('متغيرات الشهر'!K59)-Q59,2))</f>
        <v/>
      </c>
      <c r="AC59" s="33" t="str">
        <f>IF($B59="","",IF(AB59&gt;0,"قسط سلفة اتأجل "&amp;TEXT(AB59,"#,##0.00")&amp;"|","")&amp;IF(N('متغيرات الشهر'!J59)&gt;5,"جزاءات فوق 5 أيام (م.143)|","")&amp;IF(AA59&lt;0,"الخصومات أكبر من المرتب|",""))</f>
        <v/>
      </c>
      <c r="AD59" s="35" t="str">
        <f t="shared" si="29"/>
        <v/>
      </c>
    </row>
    <row r="60" spans="1:30" ht="19.95" customHeight="1" x14ac:dyDescent="0.3">
      <c r="A60" s="33" t="str">
        <f>IF(الموظفين!$B60="","",الموظفين!$A60)</f>
        <v/>
      </c>
      <c r="B60" s="34" t="str">
        <f>IF(الموظفين!$B60="","",الموظفين!$B60)</f>
        <v/>
      </c>
      <c r="C60" s="33" t="str">
        <f>IF(الموظفين!$B60="","",الموظفين!$C60)</f>
        <v/>
      </c>
      <c r="D60" s="35" t="str">
        <f>IF($B60="","",N(الموظفين!$D60)+N(الموظفين!$E60)+N(الموظفين!$F60))</f>
        <v/>
      </c>
      <c r="E60" s="35" t="str">
        <f t="shared" si="15"/>
        <v/>
      </c>
      <c r="F60" s="35" t="str">
        <f>IF($B60="","",ROUND((N('متغيرات الشهر'!C60)+N('متغيرات الشهر'!D60))*E60,2))</f>
        <v/>
      </c>
      <c r="G60" s="35" t="str">
        <f>IF($B60="","",ROUND(MIN(N('متغيرات الشهر'!E60),X60*ROUND(DayHours*60,0))*E60/ROUND(DayHours*60,0),2))</f>
        <v/>
      </c>
      <c r="H60" s="35" t="str">
        <f t="shared" si="16"/>
        <v/>
      </c>
      <c r="I60" s="35" t="str">
        <f>IF($B60="","",ROUND(N('متغيرات الشهر'!F60)*H60*OTDay+N('متغيرات الشهر'!G60)*H60*OTNight+N('متغيرات الشهر'!H60)*H60*OTRest,2))</f>
        <v/>
      </c>
      <c r="J60" s="35" t="str">
        <f>IF($B60="","",N('متغيرات الشهر'!I60))</f>
        <v/>
      </c>
      <c r="K60" s="35" t="str">
        <f t="shared" si="17"/>
        <v/>
      </c>
      <c r="L60" s="35" t="str">
        <f>IF($B60="","",IF(الموظفين!$G60="",D60,N(الموظفين!$G60)))</f>
        <v/>
      </c>
      <c r="M60" s="35" t="str">
        <f t="shared" si="18"/>
        <v/>
      </c>
      <c r="N60" s="35" t="str">
        <f t="shared" si="19"/>
        <v/>
      </c>
      <c r="O60" s="35" t="str">
        <f t="shared" si="20"/>
        <v/>
      </c>
      <c r="P60" s="35" t="str">
        <f>IF($B60="","",ROUND(N('متغيرات الشهر'!J60)*N(الموظفين!$D60)/WorkDays,2))</f>
        <v/>
      </c>
      <c r="Q60" s="35" t="str">
        <f>IF($B60="","",ROUND(MAX(0,MIN(N('متغيرات الشهر'!K60),AA60)),2))</f>
        <v/>
      </c>
      <c r="R60" s="35" t="str">
        <f>IF($B60="","",N('متغيرات الشهر'!L60))</f>
        <v/>
      </c>
      <c r="S60" s="35" t="str">
        <f t="shared" si="21"/>
        <v/>
      </c>
      <c r="T60" s="36" t="str">
        <f t="shared" si="22"/>
        <v/>
      </c>
      <c r="U60" s="35" t="str">
        <f t="shared" si="23"/>
        <v/>
      </c>
      <c r="V60" s="35" t="str">
        <f t="shared" si="24"/>
        <v/>
      </c>
      <c r="W60" s="33" t="str">
        <f t="shared" si="25"/>
        <v/>
      </c>
      <c r="X60" s="37" t="str">
        <f>IF($B60="","",MAX(0,WorkDays-N('متغيرات الشهر'!C60)-N('متغيرات الشهر'!D60)))</f>
        <v/>
      </c>
      <c r="Y60" s="35" t="str">
        <f t="shared" si="26"/>
        <v/>
      </c>
      <c r="Z60" s="38" t="str">
        <f t="shared" si="27"/>
        <v/>
      </c>
      <c r="AA60" s="35" t="str">
        <f t="shared" si="28"/>
        <v/>
      </c>
      <c r="AB60" s="35" t="str">
        <f>IF($B60="","",ROUND(N('متغيرات الشهر'!K60)-Q60,2))</f>
        <v/>
      </c>
      <c r="AC60" s="33" t="str">
        <f>IF($B60="","",IF(AB60&gt;0,"قسط سلفة اتأجل "&amp;TEXT(AB60,"#,##0.00")&amp;"|","")&amp;IF(N('متغيرات الشهر'!J60)&gt;5,"جزاءات فوق 5 أيام (م.143)|","")&amp;IF(AA60&lt;0,"الخصومات أكبر من المرتب|",""))</f>
        <v/>
      </c>
      <c r="AD60" s="35" t="str">
        <f t="shared" si="29"/>
        <v/>
      </c>
    </row>
    <row r="61" spans="1:30" ht="19.95" customHeight="1" x14ac:dyDescent="0.3">
      <c r="A61" s="33" t="str">
        <f>IF(الموظفين!$B61="","",الموظفين!$A61)</f>
        <v/>
      </c>
      <c r="B61" s="34" t="str">
        <f>IF(الموظفين!$B61="","",الموظفين!$B61)</f>
        <v/>
      </c>
      <c r="C61" s="33" t="str">
        <f>IF(الموظفين!$B61="","",الموظفين!$C61)</f>
        <v/>
      </c>
      <c r="D61" s="35" t="str">
        <f>IF($B61="","",N(الموظفين!$D61)+N(الموظفين!$E61)+N(الموظفين!$F61))</f>
        <v/>
      </c>
      <c r="E61" s="35" t="str">
        <f t="shared" si="15"/>
        <v/>
      </c>
      <c r="F61" s="35" t="str">
        <f>IF($B61="","",ROUND((N('متغيرات الشهر'!C61)+N('متغيرات الشهر'!D61))*E61,2))</f>
        <v/>
      </c>
      <c r="G61" s="35" t="str">
        <f>IF($B61="","",ROUND(MIN(N('متغيرات الشهر'!E61),X61*ROUND(DayHours*60,0))*E61/ROUND(DayHours*60,0),2))</f>
        <v/>
      </c>
      <c r="H61" s="35" t="str">
        <f t="shared" si="16"/>
        <v/>
      </c>
      <c r="I61" s="35" t="str">
        <f>IF($B61="","",ROUND(N('متغيرات الشهر'!F61)*H61*OTDay+N('متغيرات الشهر'!G61)*H61*OTNight+N('متغيرات الشهر'!H61)*H61*OTRest,2))</f>
        <v/>
      </c>
      <c r="J61" s="35" t="str">
        <f>IF($B61="","",N('متغيرات الشهر'!I61))</f>
        <v/>
      </c>
      <c r="K61" s="35" t="str">
        <f t="shared" si="17"/>
        <v/>
      </c>
      <c r="L61" s="35" t="str">
        <f>IF($B61="","",IF(الموظفين!$G61="",D61,N(الموظفين!$G61)))</f>
        <v/>
      </c>
      <c r="M61" s="35" t="str">
        <f t="shared" si="18"/>
        <v/>
      </c>
      <c r="N61" s="35" t="str">
        <f t="shared" si="19"/>
        <v/>
      </c>
      <c r="O61" s="35" t="str">
        <f t="shared" si="20"/>
        <v/>
      </c>
      <c r="P61" s="35" t="str">
        <f>IF($B61="","",ROUND(N('متغيرات الشهر'!J61)*N(الموظفين!$D61)/WorkDays,2))</f>
        <v/>
      </c>
      <c r="Q61" s="35" t="str">
        <f>IF($B61="","",ROUND(MAX(0,MIN(N('متغيرات الشهر'!K61),AA61)),2))</f>
        <v/>
      </c>
      <c r="R61" s="35" t="str">
        <f>IF($B61="","",N('متغيرات الشهر'!L61))</f>
        <v/>
      </c>
      <c r="S61" s="35" t="str">
        <f t="shared" si="21"/>
        <v/>
      </c>
      <c r="T61" s="36" t="str">
        <f t="shared" si="22"/>
        <v/>
      </c>
      <c r="U61" s="35" t="str">
        <f t="shared" si="23"/>
        <v/>
      </c>
      <c r="V61" s="35" t="str">
        <f t="shared" si="24"/>
        <v/>
      </c>
      <c r="W61" s="33" t="str">
        <f t="shared" si="25"/>
        <v/>
      </c>
      <c r="X61" s="37" t="str">
        <f>IF($B61="","",MAX(0,WorkDays-N('متغيرات الشهر'!C61)-N('متغيرات الشهر'!D61)))</f>
        <v/>
      </c>
      <c r="Y61" s="35" t="str">
        <f t="shared" si="26"/>
        <v/>
      </c>
      <c r="Z61" s="38" t="str">
        <f t="shared" si="27"/>
        <v/>
      </c>
      <c r="AA61" s="35" t="str">
        <f t="shared" si="28"/>
        <v/>
      </c>
      <c r="AB61" s="35" t="str">
        <f>IF($B61="","",ROUND(N('متغيرات الشهر'!K61)-Q61,2))</f>
        <v/>
      </c>
      <c r="AC61" s="33" t="str">
        <f>IF($B61="","",IF(AB61&gt;0,"قسط سلفة اتأجل "&amp;TEXT(AB61,"#,##0.00")&amp;"|","")&amp;IF(N('متغيرات الشهر'!J61)&gt;5,"جزاءات فوق 5 أيام (م.143)|","")&amp;IF(AA61&lt;0,"الخصومات أكبر من المرتب|",""))</f>
        <v/>
      </c>
      <c r="AD61" s="35" t="str">
        <f t="shared" si="29"/>
        <v/>
      </c>
    </row>
    <row r="62" spans="1:30" ht="19.95" customHeight="1" x14ac:dyDescent="0.3">
      <c r="A62" s="33" t="str">
        <f>IF(الموظفين!$B62="","",الموظفين!$A62)</f>
        <v/>
      </c>
      <c r="B62" s="34" t="str">
        <f>IF(الموظفين!$B62="","",الموظفين!$B62)</f>
        <v/>
      </c>
      <c r="C62" s="33" t="str">
        <f>IF(الموظفين!$B62="","",الموظفين!$C62)</f>
        <v/>
      </c>
      <c r="D62" s="35" t="str">
        <f>IF($B62="","",N(الموظفين!$D62)+N(الموظفين!$E62)+N(الموظفين!$F62))</f>
        <v/>
      </c>
      <c r="E62" s="35" t="str">
        <f t="shared" si="15"/>
        <v/>
      </c>
      <c r="F62" s="35" t="str">
        <f>IF($B62="","",ROUND((N('متغيرات الشهر'!C62)+N('متغيرات الشهر'!D62))*E62,2))</f>
        <v/>
      </c>
      <c r="G62" s="35" t="str">
        <f>IF($B62="","",ROUND(MIN(N('متغيرات الشهر'!E62),X62*ROUND(DayHours*60,0))*E62/ROUND(DayHours*60,0),2))</f>
        <v/>
      </c>
      <c r="H62" s="35" t="str">
        <f t="shared" si="16"/>
        <v/>
      </c>
      <c r="I62" s="35" t="str">
        <f>IF($B62="","",ROUND(N('متغيرات الشهر'!F62)*H62*OTDay+N('متغيرات الشهر'!G62)*H62*OTNight+N('متغيرات الشهر'!H62)*H62*OTRest,2))</f>
        <v/>
      </c>
      <c r="J62" s="35" t="str">
        <f>IF($B62="","",N('متغيرات الشهر'!I62))</f>
        <v/>
      </c>
      <c r="K62" s="35" t="str">
        <f t="shared" si="17"/>
        <v/>
      </c>
      <c r="L62" s="35" t="str">
        <f>IF($B62="","",IF(الموظفين!$G62="",D62,N(الموظفين!$G62)))</f>
        <v/>
      </c>
      <c r="M62" s="35" t="str">
        <f t="shared" si="18"/>
        <v/>
      </c>
      <c r="N62" s="35" t="str">
        <f t="shared" si="19"/>
        <v/>
      </c>
      <c r="O62" s="35" t="str">
        <f t="shared" si="20"/>
        <v/>
      </c>
      <c r="P62" s="35" t="str">
        <f>IF($B62="","",ROUND(N('متغيرات الشهر'!J62)*N(الموظفين!$D62)/WorkDays,2))</f>
        <v/>
      </c>
      <c r="Q62" s="35" t="str">
        <f>IF($B62="","",ROUND(MAX(0,MIN(N('متغيرات الشهر'!K62),AA62)),2))</f>
        <v/>
      </c>
      <c r="R62" s="35" t="str">
        <f>IF($B62="","",N('متغيرات الشهر'!L62))</f>
        <v/>
      </c>
      <c r="S62" s="35" t="str">
        <f t="shared" si="21"/>
        <v/>
      </c>
      <c r="T62" s="36" t="str">
        <f t="shared" si="22"/>
        <v/>
      </c>
      <c r="U62" s="35" t="str">
        <f t="shared" si="23"/>
        <v/>
      </c>
      <c r="V62" s="35" t="str">
        <f t="shared" si="24"/>
        <v/>
      </c>
      <c r="W62" s="33" t="str">
        <f t="shared" si="25"/>
        <v/>
      </c>
      <c r="X62" s="37" t="str">
        <f>IF($B62="","",MAX(0,WorkDays-N('متغيرات الشهر'!C62)-N('متغيرات الشهر'!D62)))</f>
        <v/>
      </c>
      <c r="Y62" s="35" t="str">
        <f t="shared" si="26"/>
        <v/>
      </c>
      <c r="Z62" s="38" t="str">
        <f t="shared" si="27"/>
        <v/>
      </c>
      <c r="AA62" s="35" t="str">
        <f t="shared" si="28"/>
        <v/>
      </c>
      <c r="AB62" s="35" t="str">
        <f>IF($B62="","",ROUND(N('متغيرات الشهر'!K62)-Q62,2))</f>
        <v/>
      </c>
      <c r="AC62" s="33" t="str">
        <f>IF($B62="","",IF(AB62&gt;0,"قسط سلفة اتأجل "&amp;TEXT(AB62,"#,##0.00")&amp;"|","")&amp;IF(N('متغيرات الشهر'!J62)&gt;5,"جزاءات فوق 5 أيام (م.143)|","")&amp;IF(AA62&lt;0,"الخصومات أكبر من المرتب|",""))</f>
        <v/>
      </c>
      <c r="AD62" s="35" t="str">
        <f t="shared" si="29"/>
        <v/>
      </c>
    </row>
    <row r="63" spans="1:30" ht="19.95" customHeight="1" x14ac:dyDescent="0.3">
      <c r="A63" s="33" t="str">
        <f>IF(الموظفين!$B63="","",الموظفين!$A63)</f>
        <v/>
      </c>
      <c r="B63" s="34" t="str">
        <f>IF(الموظفين!$B63="","",الموظفين!$B63)</f>
        <v/>
      </c>
      <c r="C63" s="33" t="str">
        <f>IF(الموظفين!$B63="","",الموظفين!$C63)</f>
        <v/>
      </c>
      <c r="D63" s="35" t="str">
        <f>IF($B63="","",N(الموظفين!$D63)+N(الموظفين!$E63)+N(الموظفين!$F63))</f>
        <v/>
      </c>
      <c r="E63" s="35" t="str">
        <f t="shared" si="15"/>
        <v/>
      </c>
      <c r="F63" s="35" t="str">
        <f>IF($B63="","",ROUND((N('متغيرات الشهر'!C63)+N('متغيرات الشهر'!D63))*E63,2))</f>
        <v/>
      </c>
      <c r="G63" s="35" t="str">
        <f>IF($B63="","",ROUND(MIN(N('متغيرات الشهر'!E63),X63*ROUND(DayHours*60,0))*E63/ROUND(DayHours*60,0),2))</f>
        <v/>
      </c>
      <c r="H63" s="35" t="str">
        <f t="shared" si="16"/>
        <v/>
      </c>
      <c r="I63" s="35" t="str">
        <f>IF($B63="","",ROUND(N('متغيرات الشهر'!F63)*H63*OTDay+N('متغيرات الشهر'!G63)*H63*OTNight+N('متغيرات الشهر'!H63)*H63*OTRest,2))</f>
        <v/>
      </c>
      <c r="J63" s="35" t="str">
        <f>IF($B63="","",N('متغيرات الشهر'!I63))</f>
        <v/>
      </c>
      <c r="K63" s="35" t="str">
        <f t="shared" si="17"/>
        <v/>
      </c>
      <c r="L63" s="35" t="str">
        <f>IF($B63="","",IF(الموظفين!$G63="",D63,N(الموظفين!$G63)))</f>
        <v/>
      </c>
      <c r="M63" s="35" t="str">
        <f t="shared" si="18"/>
        <v/>
      </c>
      <c r="N63" s="35" t="str">
        <f t="shared" si="19"/>
        <v/>
      </c>
      <c r="O63" s="35" t="str">
        <f t="shared" si="20"/>
        <v/>
      </c>
      <c r="P63" s="35" t="str">
        <f>IF($B63="","",ROUND(N('متغيرات الشهر'!J63)*N(الموظفين!$D63)/WorkDays,2))</f>
        <v/>
      </c>
      <c r="Q63" s="35" t="str">
        <f>IF($B63="","",ROUND(MAX(0,MIN(N('متغيرات الشهر'!K63),AA63)),2))</f>
        <v/>
      </c>
      <c r="R63" s="35" t="str">
        <f>IF($B63="","",N('متغيرات الشهر'!L63))</f>
        <v/>
      </c>
      <c r="S63" s="35" t="str">
        <f t="shared" si="21"/>
        <v/>
      </c>
      <c r="T63" s="36" t="str">
        <f t="shared" si="22"/>
        <v/>
      </c>
      <c r="U63" s="35" t="str">
        <f t="shared" si="23"/>
        <v/>
      </c>
      <c r="V63" s="35" t="str">
        <f t="shared" si="24"/>
        <v/>
      </c>
      <c r="W63" s="33" t="str">
        <f t="shared" si="25"/>
        <v/>
      </c>
      <c r="X63" s="37" t="str">
        <f>IF($B63="","",MAX(0,WorkDays-N('متغيرات الشهر'!C63)-N('متغيرات الشهر'!D63)))</f>
        <v/>
      </c>
      <c r="Y63" s="35" t="str">
        <f t="shared" si="26"/>
        <v/>
      </c>
      <c r="Z63" s="38" t="str">
        <f t="shared" si="27"/>
        <v/>
      </c>
      <c r="AA63" s="35" t="str">
        <f t="shared" si="28"/>
        <v/>
      </c>
      <c r="AB63" s="35" t="str">
        <f>IF($B63="","",ROUND(N('متغيرات الشهر'!K63)-Q63,2))</f>
        <v/>
      </c>
      <c r="AC63" s="33" t="str">
        <f>IF($B63="","",IF(AB63&gt;0,"قسط سلفة اتأجل "&amp;TEXT(AB63,"#,##0.00")&amp;"|","")&amp;IF(N('متغيرات الشهر'!J63)&gt;5,"جزاءات فوق 5 أيام (م.143)|","")&amp;IF(AA63&lt;0,"الخصومات أكبر من المرتب|",""))</f>
        <v/>
      </c>
      <c r="AD63" s="35" t="str">
        <f t="shared" si="29"/>
        <v/>
      </c>
    </row>
    <row r="64" spans="1:30" ht="19.95" customHeight="1" x14ac:dyDescent="0.3">
      <c r="A64" s="33" t="str">
        <f>IF(الموظفين!$B64="","",الموظفين!$A64)</f>
        <v/>
      </c>
      <c r="B64" s="34" t="str">
        <f>IF(الموظفين!$B64="","",الموظفين!$B64)</f>
        <v/>
      </c>
      <c r="C64" s="33" t="str">
        <f>IF(الموظفين!$B64="","",الموظفين!$C64)</f>
        <v/>
      </c>
      <c r="D64" s="35" t="str">
        <f>IF($B64="","",N(الموظفين!$D64)+N(الموظفين!$E64)+N(الموظفين!$F64))</f>
        <v/>
      </c>
      <c r="E64" s="35" t="str">
        <f t="shared" si="15"/>
        <v/>
      </c>
      <c r="F64" s="35" t="str">
        <f>IF($B64="","",ROUND((N('متغيرات الشهر'!C64)+N('متغيرات الشهر'!D64))*E64,2))</f>
        <v/>
      </c>
      <c r="G64" s="35" t="str">
        <f>IF($B64="","",ROUND(MIN(N('متغيرات الشهر'!E64),X64*ROUND(DayHours*60,0))*E64/ROUND(DayHours*60,0),2))</f>
        <v/>
      </c>
      <c r="H64" s="35" t="str">
        <f t="shared" si="16"/>
        <v/>
      </c>
      <c r="I64" s="35" t="str">
        <f>IF($B64="","",ROUND(N('متغيرات الشهر'!F64)*H64*OTDay+N('متغيرات الشهر'!G64)*H64*OTNight+N('متغيرات الشهر'!H64)*H64*OTRest,2))</f>
        <v/>
      </c>
      <c r="J64" s="35" t="str">
        <f>IF($B64="","",N('متغيرات الشهر'!I64))</f>
        <v/>
      </c>
      <c r="K64" s="35" t="str">
        <f t="shared" si="17"/>
        <v/>
      </c>
      <c r="L64" s="35" t="str">
        <f>IF($B64="","",IF(الموظفين!$G64="",D64,N(الموظفين!$G64)))</f>
        <v/>
      </c>
      <c r="M64" s="35" t="str">
        <f t="shared" si="18"/>
        <v/>
      </c>
      <c r="N64" s="35" t="str">
        <f t="shared" si="19"/>
        <v/>
      </c>
      <c r="O64" s="35" t="str">
        <f t="shared" si="20"/>
        <v/>
      </c>
      <c r="P64" s="35" t="str">
        <f>IF($B64="","",ROUND(N('متغيرات الشهر'!J64)*N(الموظفين!$D64)/WorkDays,2))</f>
        <v/>
      </c>
      <c r="Q64" s="35" t="str">
        <f>IF($B64="","",ROUND(MAX(0,MIN(N('متغيرات الشهر'!K64),AA64)),2))</f>
        <v/>
      </c>
      <c r="R64" s="35" t="str">
        <f>IF($B64="","",N('متغيرات الشهر'!L64))</f>
        <v/>
      </c>
      <c r="S64" s="35" t="str">
        <f t="shared" si="21"/>
        <v/>
      </c>
      <c r="T64" s="36" t="str">
        <f t="shared" si="22"/>
        <v/>
      </c>
      <c r="U64" s="35" t="str">
        <f t="shared" si="23"/>
        <v/>
      </c>
      <c r="V64" s="35" t="str">
        <f t="shared" si="24"/>
        <v/>
      </c>
      <c r="W64" s="33" t="str">
        <f t="shared" si="25"/>
        <v/>
      </c>
      <c r="X64" s="37" t="str">
        <f>IF($B64="","",MAX(0,WorkDays-N('متغيرات الشهر'!C64)-N('متغيرات الشهر'!D64)))</f>
        <v/>
      </c>
      <c r="Y64" s="35" t="str">
        <f t="shared" si="26"/>
        <v/>
      </c>
      <c r="Z64" s="38" t="str">
        <f t="shared" si="27"/>
        <v/>
      </c>
      <c r="AA64" s="35" t="str">
        <f t="shared" si="28"/>
        <v/>
      </c>
      <c r="AB64" s="35" t="str">
        <f>IF($B64="","",ROUND(N('متغيرات الشهر'!K64)-Q64,2))</f>
        <v/>
      </c>
      <c r="AC64" s="33" t="str">
        <f>IF($B64="","",IF(AB64&gt;0,"قسط سلفة اتأجل "&amp;TEXT(AB64,"#,##0.00")&amp;"|","")&amp;IF(N('متغيرات الشهر'!J64)&gt;5,"جزاءات فوق 5 أيام (م.143)|","")&amp;IF(AA64&lt;0,"الخصومات أكبر من المرتب|",""))</f>
        <v/>
      </c>
      <c r="AD64" s="35" t="str">
        <f t="shared" si="29"/>
        <v/>
      </c>
    </row>
    <row r="65" spans="1:30" ht="19.95" customHeight="1" x14ac:dyDescent="0.3">
      <c r="A65" s="33" t="str">
        <f>IF(الموظفين!$B65="","",الموظفين!$A65)</f>
        <v/>
      </c>
      <c r="B65" s="34" t="str">
        <f>IF(الموظفين!$B65="","",الموظفين!$B65)</f>
        <v/>
      </c>
      <c r="C65" s="33" t="str">
        <f>IF(الموظفين!$B65="","",الموظفين!$C65)</f>
        <v/>
      </c>
      <c r="D65" s="35" t="str">
        <f>IF($B65="","",N(الموظفين!$D65)+N(الموظفين!$E65)+N(الموظفين!$F65))</f>
        <v/>
      </c>
      <c r="E65" s="35" t="str">
        <f t="shared" si="15"/>
        <v/>
      </c>
      <c r="F65" s="35" t="str">
        <f>IF($B65="","",ROUND((N('متغيرات الشهر'!C65)+N('متغيرات الشهر'!D65))*E65,2))</f>
        <v/>
      </c>
      <c r="G65" s="35" t="str">
        <f>IF($B65="","",ROUND(MIN(N('متغيرات الشهر'!E65),X65*ROUND(DayHours*60,0))*E65/ROUND(DayHours*60,0),2))</f>
        <v/>
      </c>
      <c r="H65" s="35" t="str">
        <f t="shared" si="16"/>
        <v/>
      </c>
      <c r="I65" s="35" t="str">
        <f>IF($B65="","",ROUND(N('متغيرات الشهر'!F65)*H65*OTDay+N('متغيرات الشهر'!G65)*H65*OTNight+N('متغيرات الشهر'!H65)*H65*OTRest,2))</f>
        <v/>
      </c>
      <c r="J65" s="35" t="str">
        <f>IF($B65="","",N('متغيرات الشهر'!I65))</f>
        <v/>
      </c>
      <c r="K65" s="35" t="str">
        <f t="shared" si="17"/>
        <v/>
      </c>
      <c r="L65" s="35" t="str">
        <f>IF($B65="","",IF(الموظفين!$G65="",D65,N(الموظفين!$G65)))</f>
        <v/>
      </c>
      <c r="M65" s="35" t="str">
        <f t="shared" si="18"/>
        <v/>
      </c>
      <c r="N65" s="35" t="str">
        <f t="shared" si="19"/>
        <v/>
      </c>
      <c r="O65" s="35" t="str">
        <f t="shared" si="20"/>
        <v/>
      </c>
      <c r="P65" s="35" t="str">
        <f>IF($B65="","",ROUND(N('متغيرات الشهر'!J65)*N(الموظفين!$D65)/WorkDays,2))</f>
        <v/>
      </c>
      <c r="Q65" s="35" t="str">
        <f>IF($B65="","",ROUND(MAX(0,MIN(N('متغيرات الشهر'!K65),AA65)),2))</f>
        <v/>
      </c>
      <c r="R65" s="35" t="str">
        <f>IF($B65="","",N('متغيرات الشهر'!L65))</f>
        <v/>
      </c>
      <c r="S65" s="35" t="str">
        <f t="shared" si="21"/>
        <v/>
      </c>
      <c r="T65" s="36" t="str">
        <f t="shared" si="22"/>
        <v/>
      </c>
      <c r="U65" s="35" t="str">
        <f t="shared" si="23"/>
        <v/>
      </c>
      <c r="V65" s="35" t="str">
        <f t="shared" si="24"/>
        <v/>
      </c>
      <c r="W65" s="33" t="str">
        <f t="shared" si="25"/>
        <v/>
      </c>
      <c r="X65" s="37" t="str">
        <f>IF($B65="","",MAX(0,WorkDays-N('متغيرات الشهر'!C65)-N('متغيرات الشهر'!D65)))</f>
        <v/>
      </c>
      <c r="Y65" s="35" t="str">
        <f t="shared" si="26"/>
        <v/>
      </c>
      <c r="Z65" s="38" t="str">
        <f t="shared" si="27"/>
        <v/>
      </c>
      <c r="AA65" s="35" t="str">
        <f t="shared" si="28"/>
        <v/>
      </c>
      <c r="AB65" s="35" t="str">
        <f>IF($B65="","",ROUND(N('متغيرات الشهر'!K65)-Q65,2))</f>
        <v/>
      </c>
      <c r="AC65" s="33" t="str">
        <f>IF($B65="","",IF(AB65&gt;0,"قسط سلفة اتأجل "&amp;TEXT(AB65,"#,##0.00")&amp;"|","")&amp;IF(N('متغيرات الشهر'!J65)&gt;5,"جزاءات فوق 5 أيام (م.143)|","")&amp;IF(AA65&lt;0,"الخصومات أكبر من المرتب|",""))</f>
        <v/>
      </c>
      <c r="AD65" s="35" t="str">
        <f t="shared" si="29"/>
        <v/>
      </c>
    </row>
    <row r="66" spans="1:30" ht="19.95" customHeight="1" x14ac:dyDescent="0.3">
      <c r="A66" s="33" t="str">
        <f>IF(الموظفين!$B66="","",الموظفين!$A66)</f>
        <v/>
      </c>
      <c r="B66" s="34" t="str">
        <f>IF(الموظفين!$B66="","",الموظفين!$B66)</f>
        <v/>
      </c>
      <c r="C66" s="33" t="str">
        <f>IF(الموظفين!$B66="","",الموظفين!$C66)</f>
        <v/>
      </c>
      <c r="D66" s="35" t="str">
        <f>IF($B66="","",N(الموظفين!$D66)+N(الموظفين!$E66)+N(الموظفين!$F66))</f>
        <v/>
      </c>
      <c r="E66" s="35" t="str">
        <f t="shared" si="15"/>
        <v/>
      </c>
      <c r="F66" s="35" t="str">
        <f>IF($B66="","",ROUND((N('متغيرات الشهر'!C66)+N('متغيرات الشهر'!D66))*E66,2))</f>
        <v/>
      </c>
      <c r="G66" s="35" t="str">
        <f>IF($B66="","",ROUND(MIN(N('متغيرات الشهر'!E66),X66*ROUND(DayHours*60,0))*E66/ROUND(DayHours*60,0),2))</f>
        <v/>
      </c>
      <c r="H66" s="35" t="str">
        <f t="shared" si="16"/>
        <v/>
      </c>
      <c r="I66" s="35" t="str">
        <f>IF($B66="","",ROUND(N('متغيرات الشهر'!F66)*H66*OTDay+N('متغيرات الشهر'!G66)*H66*OTNight+N('متغيرات الشهر'!H66)*H66*OTRest,2))</f>
        <v/>
      </c>
      <c r="J66" s="35" t="str">
        <f>IF($B66="","",N('متغيرات الشهر'!I66))</f>
        <v/>
      </c>
      <c r="K66" s="35" t="str">
        <f t="shared" si="17"/>
        <v/>
      </c>
      <c r="L66" s="35" t="str">
        <f>IF($B66="","",IF(الموظفين!$G66="",D66,N(الموظفين!$G66)))</f>
        <v/>
      </c>
      <c r="M66" s="35" t="str">
        <f t="shared" si="18"/>
        <v/>
      </c>
      <c r="N66" s="35" t="str">
        <f t="shared" si="19"/>
        <v/>
      </c>
      <c r="O66" s="35" t="str">
        <f t="shared" si="20"/>
        <v/>
      </c>
      <c r="P66" s="35" t="str">
        <f>IF($B66="","",ROUND(N('متغيرات الشهر'!J66)*N(الموظفين!$D66)/WorkDays,2))</f>
        <v/>
      </c>
      <c r="Q66" s="35" t="str">
        <f>IF($B66="","",ROUND(MAX(0,MIN(N('متغيرات الشهر'!K66),AA66)),2))</f>
        <v/>
      </c>
      <c r="R66" s="35" t="str">
        <f>IF($B66="","",N('متغيرات الشهر'!L66))</f>
        <v/>
      </c>
      <c r="S66" s="35" t="str">
        <f t="shared" si="21"/>
        <v/>
      </c>
      <c r="T66" s="36" t="str">
        <f t="shared" si="22"/>
        <v/>
      </c>
      <c r="U66" s="35" t="str">
        <f t="shared" si="23"/>
        <v/>
      </c>
      <c r="V66" s="35" t="str">
        <f t="shared" si="24"/>
        <v/>
      </c>
      <c r="W66" s="33" t="str">
        <f t="shared" si="25"/>
        <v/>
      </c>
      <c r="X66" s="37" t="str">
        <f>IF($B66="","",MAX(0,WorkDays-N('متغيرات الشهر'!C66)-N('متغيرات الشهر'!D66)))</f>
        <v/>
      </c>
      <c r="Y66" s="35" t="str">
        <f t="shared" si="26"/>
        <v/>
      </c>
      <c r="Z66" s="38" t="str">
        <f t="shared" si="27"/>
        <v/>
      </c>
      <c r="AA66" s="35" t="str">
        <f t="shared" si="28"/>
        <v/>
      </c>
      <c r="AB66" s="35" t="str">
        <f>IF($B66="","",ROUND(N('متغيرات الشهر'!K66)-Q66,2))</f>
        <v/>
      </c>
      <c r="AC66" s="33" t="str">
        <f>IF($B66="","",IF(AB66&gt;0,"قسط سلفة اتأجل "&amp;TEXT(AB66,"#,##0.00")&amp;"|","")&amp;IF(N('متغيرات الشهر'!J66)&gt;5,"جزاءات فوق 5 أيام (م.143)|","")&amp;IF(AA66&lt;0,"الخصومات أكبر من المرتب|",""))</f>
        <v/>
      </c>
      <c r="AD66" s="35" t="str">
        <f t="shared" si="29"/>
        <v/>
      </c>
    </row>
    <row r="67" spans="1:30" ht="19.95" customHeight="1" x14ac:dyDescent="0.3">
      <c r="A67" s="33" t="str">
        <f>IF(الموظفين!$B67="","",الموظفين!$A67)</f>
        <v/>
      </c>
      <c r="B67" s="34" t="str">
        <f>IF(الموظفين!$B67="","",الموظفين!$B67)</f>
        <v/>
      </c>
      <c r="C67" s="33" t="str">
        <f>IF(الموظفين!$B67="","",الموظفين!$C67)</f>
        <v/>
      </c>
      <c r="D67" s="35" t="str">
        <f>IF($B67="","",N(الموظفين!$D67)+N(الموظفين!$E67)+N(الموظفين!$F67))</f>
        <v/>
      </c>
      <c r="E67" s="35" t="str">
        <f t="shared" si="15"/>
        <v/>
      </c>
      <c r="F67" s="35" t="str">
        <f>IF($B67="","",ROUND((N('متغيرات الشهر'!C67)+N('متغيرات الشهر'!D67))*E67,2))</f>
        <v/>
      </c>
      <c r="G67" s="35" t="str">
        <f>IF($B67="","",ROUND(MIN(N('متغيرات الشهر'!E67),X67*ROUND(DayHours*60,0))*E67/ROUND(DayHours*60,0),2))</f>
        <v/>
      </c>
      <c r="H67" s="35" t="str">
        <f t="shared" si="16"/>
        <v/>
      </c>
      <c r="I67" s="35" t="str">
        <f>IF($B67="","",ROUND(N('متغيرات الشهر'!F67)*H67*OTDay+N('متغيرات الشهر'!G67)*H67*OTNight+N('متغيرات الشهر'!H67)*H67*OTRest,2))</f>
        <v/>
      </c>
      <c r="J67" s="35" t="str">
        <f>IF($B67="","",N('متغيرات الشهر'!I67))</f>
        <v/>
      </c>
      <c r="K67" s="35" t="str">
        <f t="shared" si="17"/>
        <v/>
      </c>
      <c r="L67" s="35" t="str">
        <f>IF($B67="","",IF(الموظفين!$G67="",D67,N(الموظفين!$G67)))</f>
        <v/>
      </c>
      <c r="M67" s="35" t="str">
        <f t="shared" si="18"/>
        <v/>
      </c>
      <c r="N67" s="35" t="str">
        <f t="shared" si="19"/>
        <v/>
      </c>
      <c r="O67" s="35" t="str">
        <f t="shared" si="20"/>
        <v/>
      </c>
      <c r="P67" s="35" t="str">
        <f>IF($B67="","",ROUND(N('متغيرات الشهر'!J67)*N(الموظفين!$D67)/WorkDays,2))</f>
        <v/>
      </c>
      <c r="Q67" s="35" t="str">
        <f>IF($B67="","",ROUND(MAX(0,MIN(N('متغيرات الشهر'!K67),AA67)),2))</f>
        <v/>
      </c>
      <c r="R67" s="35" t="str">
        <f>IF($B67="","",N('متغيرات الشهر'!L67))</f>
        <v/>
      </c>
      <c r="S67" s="35" t="str">
        <f t="shared" si="21"/>
        <v/>
      </c>
      <c r="T67" s="36" t="str">
        <f t="shared" si="22"/>
        <v/>
      </c>
      <c r="U67" s="35" t="str">
        <f t="shared" si="23"/>
        <v/>
      </c>
      <c r="V67" s="35" t="str">
        <f t="shared" si="24"/>
        <v/>
      </c>
      <c r="W67" s="33" t="str">
        <f t="shared" si="25"/>
        <v/>
      </c>
      <c r="X67" s="37" t="str">
        <f>IF($B67="","",MAX(0,WorkDays-N('متغيرات الشهر'!C67)-N('متغيرات الشهر'!D67)))</f>
        <v/>
      </c>
      <c r="Y67" s="35" t="str">
        <f t="shared" si="26"/>
        <v/>
      </c>
      <c r="Z67" s="38" t="str">
        <f t="shared" si="27"/>
        <v/>
      </c>
      <c r="AA67" s="35" t="str">
        <f t="shared" si="28"/>
        <v/>
      </c>
      <c r="AB67" s="35" t="str">
        <f>IF($B67="","",ROUND(N('متغيرات الشهر'!K67)-Q67,2))</f>
        <v/>
      </c>
      <c r="AC67" s="33" t="str">
        <f>IF($B67="","",IF(AB67&gt;0,"قسط سلفة اتأجل "&amp;TEXT(AB67,"#,##0.00")&amp;"|","")&amp;IF(N('متغيرات الشهر'!J67)&gt;5,"جزاءات فوق 5 أيام (م.143)|","")&amp;IF(AA67&lt;0,"الخصومات أكبر من المرتب|",""))</f>
        <v/>
      </c>
      <c r="AD67" s="35" t="str">
        <f t="shared" si="29"/>
        <v/>
      </c>
    </row>
    <row r="68" spans="1:30" ht="19.95" customHeight="1" x14ac:dyDescent="0.3">
      <c r="A68" s="33" t="str">
        <f>IF(الموظفين!$B68="","",الموظفين!$A68)</f>
        <v/>
      </c>
      <c r="B68" s="34" t="str">
        <f>IF(الموظفين!$B68="","",الموظفين!$B68)</f>
        <v/>
      </c>
      <c r="C68" s="33" t="str">
        <f>IF(الموظفين!$B68="","",الموظفين!$C68)</f>
        <v/>
      </c>
      <c r="D68" s="35" t="str">
        <f>IF($B68="","",N(الموظفين!$D68)+N(الموظفين!$E68)+N(الموظفين!$F68))</f>
        <v/>
      </c>
      <c r="E68" s="35" t="str">
        <f t="shared" si="15"/>
        <v/>
      </c>
      <c r="F68" s="35" t="str">
        <f>IF($B68="","",ROUND((N('متغيرات الشهر'!C68)+N('متغيرات الشهر'!D68))*E68,2))</f>
        <v/>
      </c>
      <c r="G68" s="35" t="str">
        <f>IF($B68="","",ROUND(MIN(N('متغيرات الشهر'!E68),X68*ROUND(DayHours*60,0))*E68/ROUND(DayHours*60,0),2))</f>
        <v/>
      </c>
      <c r="H68" s="35" t="str">
        <f t="shared" si="16"/>
        <v/>
      </c>
      <c r="I68" s="35" t="str">
        <f>IF($B68="","",ROUND(N('متغيرات الشهر'!F68)*H68*OTDay+N('متغيرات الشهر'!G68)*H68*OTNight+N('متغيرات الشهر'!H68)*H68*OTRest,2))</f>
        <v/>
      </c>
      <c r="J68" s="35" t="str">
        <f>IF($B68="","",N('متغيرات الشهر'!I68))</f>
        <v/>
      </c>
      <c r="K68" s="35" t="str">
        <f t="shared" si="17"/>
        <v/>
      </c>
      <c r="L68" s="35" t="str">
        <f>IF($B68="","",IF(الموظفين!$G68="",D68,N(الموظفين!$G68)))</f>
        <v/>
      </c>
      <c r="M68" s="35" t="str">
        <f t="shared" si="18"/>
        <v/>
      </c>
      <c r="N68" s="35" t="str">
        <f t="shared" si="19"/>
        <v/>
      </c>
      <c r="O68" s="35" t="str">
        <f t="shared" si="20"/>
        <v/>
      </c>
      <c r="P68" s="35" t="str">
        <f>IF($B68="","",ROUND(N('متغيرات الشهر'!J68)*N(الموظفين!$D68)/WorkDays,2))</f>
        <v/>
      </c>
      <c r="Q68" s="35" t="str">
        <f>IF($B68="","",ROUND(MAX(0,MIN(N('متغيرات الشهر'!K68),AA68)),2))</f>
        <v/>
      </c>
      <c r="R68" s="35" t="str">
        <f>IF($B68="","",N('متغيرات الشهر'!L68))</f>
        <v/>
      </c>
      <c r="S68" s="35" t="str">
        <f t="shared" si="21"/>
        <v/>
      </c>
      <c r="T68" s="36" t="str">
        <f t="shared" si="22"/>
        <v/>
      </c>
      <c r="U68" s="35" t="str">
        <f t="shared" si="23"/>
        <v/>
      </c>
      <c r="V68" s="35" t="str">
        <f t="shared" si="24"/>
        <v/>
      </c>
      <c r="W68" s="33" t="str">
        <f t="shared" si="25"/>
        <v/>
      </c>
      <c r="X68" s="37" t="str">
        <f>IF($B68="","",MAX(0,WorkDays-N('متغيرات الشهر'!C68)-N('متغيرات الشهر'!D68)))</f>
        <v/>
      </c>
      <c r="Y68" s="35" t="str">
        <f t="shared" si="26"/>
        <v/>
      </c>
      <c r="Z68" s="38" t="str">
        <f t="shared" si="27"/>
        <v/>
      </c>
      <c r="AA68" s="35" t="str">
        <f t="shared" si="28"/>
        <v/>
      </c>
      <c r="AB68" s="35" t="str">
        <f>IF($B68="","",ROUND(N('متغيرات الشهر'!K68)-Q68,2))</f>
        <v/>
      </c>
      <c r="AC68" s="33" t="str">
        <f>IF($B68="","",IF(AB68&gt;0,"قسط سلفة اتأجل "&amp;TEXT(AB68,"#,##0.00")&amp;"|","")&amp;IF(N('متغيرات الشهر'!J68)&gt;5,"جزاءات فوق 5 أيام (م.143)|","")&amp;IF(AA68&lt;0,"الخصومات أكبر من المرتب|",""))</f>
        <v/>
      </c>
      <c r="AD68" s="35" t="str">
        <f t="shared" si="29"/>
        <v/>
      </c>
    </row>
    <row r="69" spans="1:30" ht="19.95" customHeight="1" x14ac:dyDescent="0.3">
      <c r="A69" s="33" t="str">
        <f>IF(الموظفين!$B69="","",الموظفين!$A69)</f>
        <v/>
      </c>
      <c r="B69" s="34" t="str">
        <f>IF(الموظفين!$B69="","",الموظفين!$B69)</f>
        <v/>
      </c>
      <c r="C69" s="33" t="str">
        <f>IF(الموظفين!$B69="","",الموظفين!$C69)</f>
        <v/>
      </c>
      <c r="D69" s="35" t="str">
        <f>IF($B69="","",N(الموظفين!$D69)+N(الموظفين!$E69)+N(الموظفين!$F69))</f>
        <v/>
      </c>
      <c r="E69" s="35" t="str">
        <f t="shared" si="15"/>
        <v/>
      </c>
      <c r="F69" s="35" t="str">
        <f>IF($B69="","",ROUND((N('متغيرات الشهر'!C69)+N('متغيرات الشهر'!D69))*E69,2))</f>
        <v/>
      </c>
      <c r="G69" s="35" t="str">
        <f>IF($B69="","",ROUND(MIN(N('متغيرات الشهر'!E69),X69*ROUND(DayHours*60,0))*E69/ROUND(DayHours*60,0),2))</f>
        <v/>
      </c>
      <c r="H69" s="35" t="str">
        <f t="shared" si="16"/>
        <v/>
      </c>
      <c r="I69" s="35" t="str">
        <f>IF($B69="","",ROUND(N('متغيرات الشهر'!F69)*H69*OTDay+N('متغيرات الشهر'!G69)*H69*OTNight+N('متغيرات الشهر'!H69)*H69*OTRest,2))</f>
        <v/>
      </c>
      <c r="J69" s="35" t="str">
        <f>IF($B69="","",N('متغيرات الشهر'!I69))</f>
        <v/>
      </c>
      <c r="K69" s="35" t="str">
        <f t="shared" si="17"/>
        <v/>
      </c>
      <c r="L69" s="35" t="str">
        <f>IF($B69="","",IF(الموظفين!$G69="",D69,N(الموظفين!$G69)))</f>
        <v/>
      </c>
      <c r="M69" s="35" t="str">
        <f t="shared" si="18"/>
        <v/>
      </c>
      <c r="N69" s="35" t="str">
        <f t="shared" si="19"/>
        <v/>
      </c>
      <c r="O69" s="35" t="str">
        <f t="shared" si="20"/>
        <v/>
      </c>
      <c r="P69" s="35" t="str">
        <f>IF($B69="","",ROUND(N('متغيرات الشهر'!J69)*N(الموظفين!$D69)/WorkDays,2))</f>
        <v/>
      </c>
      <c r="Q69" s="35" t="str">
        <f>IF($B69="","",ROUND(MAX(0,MIN(N('متغيرات الشهر'!K69),AA69)),2))</f>
        <v/>
      </c>
      <c r="R69" s="35" t="str">
        <f>IF($B69="","",N('متغيرات الشهر'!L69))</f>
        <v/>
      </c>
      <c r="S69" s="35" t="str">
        <f t="shared" si="21"/>
        <v/>
      </c>
      <c r="T69" s="36" t="str">
        <f t="shared" si="22"/>
        <v/>
      </c>
      <c r="U69" s="35" t="str">
        <f t="shared" si="23"/>
        <v/>
      </c>
      <c r="V69" s="35" t="str">
        <f t="shared" si="24"/>
        <v/>
      </c>
      <c r="W69" s="33" t="str">
        <f t="shared" si="25"/>
        <v/>
      </c>
      <c r="X69" s="37" t="str">
        <f>IF($B69="","",MAX(0,WorkDays-N('متغيرات الشهر'!C69)-N('متغيرات الشهر'!D69)))</f>
        <v/>
      </c>
      <c r="Y69" s="35" t="str">
        <f t="shared" si="26"/>
        <v/>
      </c>
      <c r="Z69" s="38" t="str">
        <f t="shared" si="27"/>
        <v/>
      </c>
      <c r="AA69" s="35" t="str">
        <f t="shared" si="28"/>
        <v/>
      </c>
      <c r="AB69" s="35" t="str">
        <f>IF($B69="","",ROUND(N('متغيرات الشهر'!K69)-Q69,2))</f>
        <v/>
      </c>
      <c r="AC69" s="33" t="str">
        <f>IF($B69="","",IF(AB69&gt;0,"قسط سلفة اتأجل "&amp;TEXT(AB69,"#,##0.00")&amp;"|","")&amp;IF(N('متغيرات الشهر'!J69)&gt;5,"جزاءات فوق 5 أيام (م.143)|","")&amp;IF(AA69&lt;0,"الخصومات أكبر من المرتب|",""))</f>
        <v/>
      </c>
      <c r="AD69" s="35" t="str">
        <f t="shared" si="29"/>
        <v/>
      </c>
    </row>
    <row r="70" spans="1:30" ht="19.95" customHeight="1" x14ac:dyDescent="0.3">
      <c r="A70" s="33" t="str">
        <f>IF(الموظفين!$B70="","",الموظفين!$A70)</f>
        <v/>
      </c>
      <c r="B70" s="34" t="str">
        <f>IF(الموظفين!$B70="","",الموظفين!$B70)</f>
        <v/>
      </c>
      <c r="C70" s="33" t="str">
        <f>IF(الموظفين!$B70="","",الموظفين!$C70)</f>
        <v/>
      </c>
      <c r="D70" s="35" t="str">
        <f>IF($B70="","",N(الموظفين!$D70)+N(الموظفين!$E70)+N(الموظفين!$F70))</f>
        <v/>
      </c>
      <c r="E70" s="35" t="str">
        <f t="shared" ref="E70:E101" si="30">IF($B70="","",IF(D70&gt;0,D70/WorkDays,0))</f>
        <v/>
      </c>
      <c r="F70" s="35" t="str">
        <f>IF($B70="","",ROUND((N('متغيرات الشهر'!C70)+N('متغيرات الشهر'!D70))*E70,2))</f>
        <v/>
      </c>
      <c r="G70" s="35" t="str">
        <f>IF($B70="","",ROUND(MIN(N('متغيرات الشهر'!E70),X70*ROUND(DayHours*60,0))*E70/ROUND(DayHours*60,0),2))</f>
        <v/>
      </c>
      <c r="H70" s="35" t="str">
        <f t="shared" ref="H70:H105" si="31">IF($B70="","",ROUND(D70/WorkDays/DayHours,4))</f>
        <v/>
      </c>
      <c r="I70" s="35" t="str">
        <f>IF($B70="","",ROUND(N('متغيرات الشهر'!F70)*H70*OTDay+N('متغيرات الشهر'!G70)*H70*OTNight+N('متغيرات الشهر'!H70)*H70*OTRest,2))</f>
        <v/>
      </c>
      <c r="J70" s="35" t="str">
        <f>IF($B70="","",N('متغيرات الشهر'!I70))</f>
        <v/>
      </c>
      <c r="K70" s="35" t="str">
        <f t="shared" ref="K70:K101" si="32">IF($B70="","",D70+J70+I70-F70-G70)</f>
        <v/>
      </c>
      <c r="L70" s="35" t="str">
        <f>IF($B70="","",IF(الموظفين!$G70="",D70,N(الموظفين!$G70)))</f>
        <v/>
      </c>
      <c r="M70" s="35" t="str">
        <f t="shared" ref="M70:M101" si="33">IF($B70="","",IF(AND(SIOn="نعم",L70&gt;0),ROUND(MAX(SIFloor,MIN(L70,SICap))*SIEmpRate,2),0))</f>
        <v/>
      </c>
      <c r="N70" s="35" t="str">
        <f t="shared" ref="N70:N101" si="34">IF($B70="","",MAX(0,K70-M70))</f>
        <v/>
      </c>
      <c r="O70" s="35" t="str">
        <f t="shared" ref="O70:O105" si="35">IF($B70="","",IF(TaxOn="نعم",ROUND(SUMPRODUCT((TaxIdx&gt;Z70)*TaxRate*(((Y70+TaxUp-ABS(Y70-TaxUp))/2-TaxLo*(TaxIdx&lt;&gt;Z70+1))+ABS((Y70+TaxUp-ABS(Y70-TaxUp))/2-TaxLo*(TaxIdx&lt;&gt;Z70+1)))/2)/12,2),0))</f>
        <v/>
      </c>
      <c r="P70" s="35" t="str">
        <f>IF($B70="","",ROUND(N('متغيرات الشهر'!J70)*N(الموظفين!$D70)/WorkDays,2))</f>
        <v/>
      </c>
      <c r="Q70" s="35" t="str">
        <f>IF($B70="","",ROUND(MAX(0,MIN(N('متغيرات الشهر'!K70),AA70)),2))</f>
        <v/>
      </c>
      <c r="R70" s="35" t="str">
        <f>IF($B70="","",N('متغيرات الشهر'!L70))</f>
        <v/>
      </c>
      <c r="S70" s="35" t="str">
        <f t="shared" ref="S70:S101" si="36">IF($B70="","",ROUND(F70+G70+M70+O70+Q70+R70+P70,2))</f>
        <v/>
      </c>
      <c r="T70" s="36" t="str">
        <f t="shared" ref="T70:T101" si="37">IF($B70="","",MAX(0,ROUND(D70+J70+I70-S70,2)))</f>
        <v/>
      </c>
      <c r="U70" s="35" t="str">
        <f t="shared" ref="U70:U105" si="38">IF($B70="","",IF(AND(SIOn="نعم",L70&gt;0),ROUND(MAX(SIFloor,MIN(L70,SICap))*SIErRate,2),0))</f>
        <v/>
      </c>
      <c r="V70" s="35" t="str">
        <f t="shared" ref="V70:V101" si="39">IF($B70="","",ROUND(K70+U70,2))</f>
        <v/>
      </c>
      <c r="W70" s="33" t="str">
        <f t="shared" ref="W70:W105" si="40">IF(AC70="","",SUBSTITUTE(LEFT(AC70,LEN(AC70)-1),"|"," · "))</f>
        <v/>
      </c>
      <c r="X70" s="37" t="str">
        <f>IF($B70="","",MAX(0,WorkDays-N('متغيرات الشهر'!C70)-N('متغيرات الشهر'!D70)))</f>
        <v/>
      </c>
      <c r="Y70" s="35" t="str">
        <f t="shared" ref="Y70:Y105" si="41">IF($B70="","",MAX(0,N70*12-Exemption))</f>
        <v/>
      </c>
      <c r="Z70" s="38" t="str">
        <f t="shared" ref="Z70:Z101" si="42">IF($B70="","",SUMPRODUCT(--(BandLimits&lt;Y70)))</f>
        <v/>
      </c>
      <c r="AA70" s="35" t="str">
        <f t="shared" ref="AA70:AA105" si="43">IF($B70="","",ROUND((D70+J70+I70)-(F70+G70+M70+O70+R70+P70),2))</f>
        <v/>
      </c>
      <c r="AB70" s="35" t="str">
        <f>IF($B70="","",ROUND(N('متغيرات الشهر'!K70)-Q70,2))</f>
        <v/>
      </c>
      <c r="AC70" s="33" t="str">
        <f>IF($B70="","",IF(AB70&gt;0,"قسط سلفة اتأجل "&amp;TEXT(AB70,"#,##0.00")&amp;"|","")&amp;IF(N('متغيرات الشهر'!J70)&gt;5,"جزاءات فوق 5 أيام (م.143)|","")&amp;IF(AA70&lt;0,"الخصومات أكبر من المرتب|",""))</f>
        <v/>
      </c>
      <c r="AD70" s="35" t="str">
        <f t="shared" ref="AD70:AD105" si="44">IF($B70="","",IF(AND(SIOn="نعم",L70&gt;0),MAX(SIFloor,MIN(L70,SICap)),0))</f>
        <v/>
      </c>
    </row>
    <row r="71" spans="1:30" ht="19.95" customHeight="1" x14ac:dyDescent="0.3">
      <c r="A71" s="33" t="str">
        <f>IF(الموظفين!$B71="","",الموظفين!$A71)</f>
        <v/>
      </c>
      <c r="B71" s="34" t="str">
        <f>IF(الموظفين!$B71="","",الموظفين!$B71)</f>
        <v/>
      </c>
      <c r="C71" s="33" t="str">
        <f>IF(الموظفين!$B71="","",الموظفين!$C71)</f>
        <v/>
      </c>
      <c r="D71" s="35" t="str">
        <f>IF($B71="","",N(الموظفين!$D71)+N(الموظفين!$E71)+N(الموظفين!$F71))</f>
        <v/>
      </c>
      <c r="E71" s="35" t="str">
        <f t="shared" si="30"/>
        <v/>
      </c>
      <c r="F71" s="35" t="str">
        <f>IF($B71="","",ROUND((N('متغيرات الشهر'!C71)+N('متغيرات الشهر'!D71))*E71,2))</f>
        <v/>
      </c>
      <c r="G71" s="35" t="str">
        <f>IF($B71="","",ROUND(MIN(N('متغيرات الشهر'!E71),X71*ROUND(DayHours*60,0))*E71/ROUND(DayHours*60,0),2))</f>
        <v/>
      </c>
      <c r="H71" s="35" t="str">
        <f t="shared" si="31"/>
        <v/>
      </c>
      <c r="I71" s="35" t="str">
        <f>IF($B71="","",ROUND(N('متغيرات الشهر'!F71)*H71*OTDay+N('متغيرات الشهر'!G71)*H71*OTNight+N('متغيرات الشهر'!H71)*H71*OTRest,2))</f>
        <v/>
      </c>
      <c r="J71" s="35" t="str">
        <f>IF($B71="","",N('متغيرات الشهر'!I71))</f>
        <v/>
      </c>
      <c r="K71" s="35" t="str">
        <f t="shared" si="32"/>
        <v/>
      </c>
      <c r="L71" s="35" t="str">
        <f>IF($B71="","",IF(الموظفين!$G71="",D71,N(الموظفين!$G71)))</f>
        <v/>
      </c>
      <c r="M71" s="35" t="str">
        <f t="shared" si="33"/>
        <v/>
      </c>
      <c r="N71" s="35" t="str">
        <f t="shared" si="34"/>
        <v/>
      </c>
      <c r="O71" s="35" t="str">
        <f t="shared" si="35"/>
        <v/>
      </c>
      <c r="P71" s="35" t="str">
        <f>IF($B71="","",ROUND(N('متغيرات الشهر'!J71)*N(الموظفين!$D71)/WorkDays,2))</f>
        <v/>
      </c>
      <c r="Q71" s="35" t="str">
        <f>IF($B71="","",ROUND(MAX(0,MIN(N('متغيرات الشهر'!K71),AA71)),2))</f>
        <v/>
      </c>
      <c r="R71" s="35" t="str">
        <f>IF($B71="","",N('متغيرات الشهر'!L71))</f>
        <v/>
      </c>
      <c r="S71" s="35" t="str">
        <f t="shared" si="36"/>
        <v/>
      </c>
      <c r="T71" s="36" t="str">
        <f t="shared" si="37"/>
        <v/>
      </c>
      <c r="U71" s="35" t="str">
        <f t="shared" si="38"/>
        <v/>
      </c>
      <c r="V71" s="35" t="str">
        <f t="shared" si="39"/>
        <v/>
      </c>
      <c r="W71" s="33" t="str">
        <f t="shared" si="40"/>
        <v/>
      </c>
      <c r="X71" s="37" t="str">
        <f>IF($B71="","",MAX(0,WorkDays-N('متغيرات الشهر'!C71)-N('متغيرات الشهر'!D71)))</f>
        <v/>
      </c>
      <c r="Y71" s="35" t="str">
        <f t="shared" si="41"/>
        <v/>
      </c>
      <c r="Z71" s="38" t="str">
        <f t="shared" si="42"/>
        <v/>
      </c>
      <c r="AA71" s="35" t="str">
        <f t="shared" si="43"/>
        <v/>
      </c>
      <c r="AB71" s="35" t="str">
        <f>IF($B71="","",ROUND(N('متغيرات الشهر'!K71)-Q71,2))</f>
        <v/>
      </c>
      <c r="AC71" s="33" t="str">
        <f>IF($B71="","",IF(AB71&gt;0,"قسط سلفة اتأجل "&amp;TEXT(AB71,"#,##0.00")&amp;"|","")&amp;IF(N('متغيرات الشهر'!J71)&gt;5,"جزاءات فوق 5 أيام (م.143)|","")&amp;IF(AA71&lt;0,"الخصومات أكبر من المرتب|",""))</f>
        <v/>
      </c>
      <c r="AD71" s="35" t="str">
        <f t="shared" si="44"/>
        <v/>
      </c>
    </row>
    <row r="72" spans="1:30" ht="19.95" customHeight="1" x14ac:dyDescent="0.3">
      <c r="A72" s="33" t="str">
        <f>IF(الموظفين!$B72="","",الموظفين!$A72)</f>
        <v/>
      </c>
      <c r="B72" s="34" t="str">
        <f>IF(الموظفين!$B72="","",الموظفين!$B72)</f>
        <v/>
      </c>
      <c r="C72" s="33" t="str">
        <f>IF(الموظفين!$B72="","",الموظفين!$C72)</f>
        <v/>
      </c>
      <c r="D72" s="35" t="str">
        <f>IF($B72="","",N(الموظفين!$D72)+N(الموظفين!$E72)+N(الموظفين!$F72))</f>
        <v/>
      </c>
      <c r="E72" s="35" t="str">
        <f t="shared" si="30"/>
        <v/>
      </c>
      <c r="F72" s="35" t="str">
        <f>IF($B72="","",ROUND((N('متغيرات الشهر'!C72)+N('متغيرات الشهر'!D72))*E72,2))</f>
        <v/>
      </c>
      <c r="G72" s="35" t="str">
        <f>IF($B72="","",ROUND(MIN(N('متغيرات الشهر'!E72),X72*ROUND(DayHours*60,0))*E72/ROUND(DayHours*60,0),2))</f>
        <v/>
      </c>
      <c r="H72" s="35" t="str">
        <f t="shared" si="31"/>
        <v/>
      </c>
      <c r="I72" s="35" t="str">
        <f>IF($B72="","",ROUND(N('متغيرات الشهر'!F72)*H72*OTDay+N('متغيرات الشهر'!G72)*H72*OTNight+N('متغيرات الشهر'!H72)*H72*OTRest,2))</f>
        <v/>
      </c>
      <c r="J72" s="35" t="str">
        <f>IF($B72="","",N('متغيرات الشهر'!I72))</f>
        <v/>
      </c>
      <c r="K72" s="35" t="str">
        <f t="shared" si="32"/>
        <v/>
      </c>
      <c r="L72" s="35" t="str">
        <f>IF($B72="","",IF(الموظفين!$G72="",D72,N(الموظفين!$G72)))</f>
        <v/>
      </c>
      <c r="M72" s="35" t="str">
        <f t="shared" si="33"/>
        <v/>
      </c>
      <c r="N72" s="35" t="str">
        <f t="shared" si="34"/>
        <v/>
      </c>
      <c r="O72" s="35" t="str">
        <f t="shared" si="35"/>
        <v/>
      </c>
      <c r="P72" s="35" t="str">
        <f>IF($B72="","",ROUND(N('متغيرات الشهر'!J72)*N(الموظفين!$D72)/WorkDays,2))</f>
        <v/>
      </c>
      <c r="Q72" s="35" t="str">
        <f>IF($B72="","",ROUND(MAX(0,MIN(N('متغيرات الشهر'!K72),AA72)),2))</f>
        <v/>
      </c>
      <c r="R72" s="35" t="str">
        <f>IF($B72="","",N('متغيرات الشهر'!L72))</f>
        <v/>
      </c>
      <c r="S72" s="35" t="str">
        <f t="shared" si="36"/>
        <v/>
      </c>
      <c r="T72" s="36" t="str">
        <f t="shared" si="37"/>
        <v/>
      </c>
      <c r="U72" s="35" t="str">
        <f t="shared" si="38"/>
        <v/>
      </c>
      <c r="V72" s="35" t="str">
        <f t="shared" si="39"/>
        <v/>
      </c>
      <c r="W72" s="33" t="str">
        <f t="shared" si="40"/>
        <v/>
      </c>
      <c r="X72" s="37" t="str">
        <f>IF($B72="","",MAX(0,WorkDays-N('متغيرات الشهر'!C72)-N('متغيرات الشهر'!D72)))</f>
        <v/>
      </c>
      <c r="Y72" s="35" t="str">
        <f t="shared" si="41"/>
        <v/>
      </c>
      <c r="Z72" s="38" t="str">
        <f t="shared" si="42"/>
        <v/>
      </c>
      <c r="AA72" s="35" t="str">
        <f t="shared" si="43"/>
        <v/>
      </c>
      <c r="AB72" s="35" t="str">
        <f>IF($B72="","",ROUND(N('متغيرات الشهر'!K72)-Q72,2))</f>
        <v/>
      </c>
      <c r="AC72" s="33" t="str">
        <f>IF($B72="","",IF(AB72&gt;0,"قسط سلفة اتأجل "&amp;TEXT(AB72,"#,##0.00")&amp;"|","")&amp;IF(N('متغيرات الشهر'!J72)&gt;5,"جزاءات فوق 5 أيام (م.143)|","")&amp;IF(AA72&lt;0,"الخصومات أكبر من المرتب|",""))</f>
        <v/>
      </c>
      <c r="AD72" s="35" t="str">
        <f t="shared" si="44"/>
        <v/>
      </c>
    </row>
    <row r="73" spans="1:30" ht="19.95" customHeight="1" x14ac:dyDescent="0.3">
      <c r="A73" s="33" t="str">
        <f>IF(الموظفين!$B73="","",الموظفين!$A73)</f>
        <v/>
      </c>
      <c r="B73" s="34" t="str">
        <f>IF(الموظفين!$B73="","",الموظفين!$B73)</f>
        <v/>
      </c>
      <c r="C73" s="33" t="str">
        <f>IF(الموظفين!$B73="","",الموظفين!$C73)</f>
        <v/>
      </c>
      <c r="D73" s="35" t="str">
        <f>IF($B73="","",N(الموظفين!$D73)+N(الموظفين!$E73)+N(الموظفين!$F73))</f>
        <v/>
      </c>
      <c r="E73" s="35" t="str">
        <f t="shared" si="30"/>
        <v/>
      </c>
      <c r="F73" s="35" t="str">
        <f>IF($B73="","",ROUND((N('متغيرات الشهر'!C73)+N('متغيرات الشهر'!D73))*E73,2))</f>
        <v/>
      </c>
      <c r="G73" s="35" t="str">
        <f>IF($B73="","",ROUND(MIN(N('متغيرات الشهر'!E73),X73*ROUND(DayHours*60,0))*E73/ROUND(DayHours*60,0),2))</f>
        <v/>
      </c>
      <c r="H73" s="35" t="str">
        <f t="shared" si="31"/>
        <v/>
      </c>
      <c r="I73" s="35" t="str">
        <f>IF($B73="","",ROUND(N('متغيرات الشهر'!F73)*H73*OTDay+N('متغيرات الشهر'!G73)*H73*OTNight+N('متغيرات الشهر'!H73)*H73*OTRest,2))</f>
        <v/>
      </c>
      <c r="J73" s="35" t="str">
        <f>IF($B73="","",N('متغيرات الشهر'!I73))</f>
        <v/>
      </c>
      <c r="K73" s="35" t="str">
        <f t="shared" si="32"/>
        <v/>
      </c>
      <c r="L73" s="35" t="str">
        <f>IF($B73="","",IF(الموظفين!$G73="",D73,N(الموظفين!$G73)))</f>
        <v/>
      </c>
      <c r="M73" s="35" t="str">
        <f t="shared" si="33"/>
        <v/>
      </c>
      <c r="N73" s="35" t="str">
        <f t="shared" si="34"/>
        <v/>
      </c>
      <c r="O73" s="35" t="str">
        <f t="shared" si="35"/>
        <v/>
      </c>
      <c r="P73" s="35" t="str">
        <f>IF($B73="","",ROUND(N('متغيرات الشهر'!J73)*N(الموظفين!$D73)/WorkDays,2))</f>
        <v/>
      </c>
      <c r="Q73" s="35" t="str">
        <f>IF($B73="","",ROUND(MAX(0,MIN(N('متغيرات الشهر'!K73),AA73)),2))</f>
        <v/>
      </c>
      <c r="R73" s="35" t="str">
        <f>IF($B73="","",N('متغيرات الشهر'!L73))</f>
        <v/>
      </c>
      <c r="S73" s="35" t="str">
        <f t="shared" si="36"/>
        <v/>
      </c>
      <c r="T73" s="36" t="str">
        <f t="shared" si="37"/>
        <v/>
      </c>
      <c r="U73" s="35" t="str">
        <f t="shared" si="38"/>
        <v/>
      </c>
      <c r="V73" s="35" t="str">
        <f t="shared" si="39"/>
        <v/>
      </c>
      <c r="W73" s="33" t="str">
        <f t="shared" si="40"/>
        <v/>
      </c>
      <c r="X73" s="37" t="str">
        <f>IF($B73="","",MAX(0,WorkDays-N('متغيرات الشهر'!C73)-N('متغيرات الشهر'!D73)))</f>
        <v/>
      </c>
      <c r="Y73" s="35" t="str">
        <f t="shared" si="41"/>
        <v/>
      </c>
      <c r="Z73" s="38" t="str">
        <f t="shared" si="42"/>
        <v/>
      </c>
      <c r="AA73" s="35" t="str">
        <f t="shared" si="43"/>
        <v/>
      </c>
      <c r="AB73" s="35" t="str">
        <f>IF($B73="","",ROUND(N('متغيرات الشهر'!K73)-Q73,2))</f>
        <v/>
      </c>
      <c r="AC73" s="33" t="str">
        <f>IF($B73="","",IF(AB73&gt;0,"قسط سلفة اتأجل "&amp;TEXT(AB73,"#,##0.00")&amp;"|","")&amp;IF(N('متغيرات الشهر'!J73)&gt;5,"جزاءات فوق 5 أيام (م.143)|","")&amp;IF(AA73&lt;0,"الخصومات أكبر من المرتب|",""))</f>
        <v/>
      </c>
      <c r="AD73" s="35" t="str">
        <f t="shared" si="44"/>
        <v/>
      </c>
    </row>
    <row r="74" spans="1:30" ht="19.95" customHeight="1" x14ac:dyDescent="0.3">
      <c r="A74" s="33" t="str">
        <f>IF(الموظفين!$B74="","",الموظفين!$A74)</f>
        <v/>
      </c>
      <c r="B74" s="34" t="str">
        <f>IF(الموظفين!$B74="","",الموظفين!$B74)</f>
        <v/>
      </c>
      <c r="C74" s="33" t="str">
        <f>IF(الموظفين!$B74="","",الموظفين!$C74)</f>
        <v/>
      </c>
      <c r="D74" s="35" t="str">
        <f>IF($B74="","",N(الموظفين!$D74)+N(الموظفين!$E74)+N(الموظفين!$F74))</f>
        <v/>
      </c>
      <c r="E74" s="35" t="str">
        <f t="shared" si="30"/>
        <v/>
      </c>
      <c r="F74" s="35" t="str">
        <f>IF($B74="","",ROUND((N('متغيرات الشهر'!C74)+N('متغيرات الشهر'!D74))*E74,2))</f>
        <v/>
      </c>
      <c r="G74" s="35" t="str">
        <f>IF($B74="","",ROUND(MIN(N('متغيرات الشهر'!E74),X74*ROUND(DayHours*60,0))*E74/ROUND(DayHours*60,0),2))</f>
        <v/>
      </c>
      <c r="H74" s="35" t="str">
        <f t="shared" si="31"/>
        <v/>
      </c>
      <c r="I74" s="35" t="str">
        <f>IF($B74="","",ROUND(N('متغيرات الشهر'!F74)*H74*OTDay+N('متغيرات الشهر'!G74)*H74*OTNight+N('متغيرات الشهر'!H74)*H74*OTRest,2))</f>
        <v/>
      </c>
      <c r="J74" s="35" t="str">
        <f>IF($B74="","",N('متغيرات الشهر'!I74))</f>
        <v/>
      </c>
      <c r="K74" s="35" t="str">
        <f t="shared" si="32"/>
        <v/>
      </c>
      <c r="L74" s="35" t="str">
        <f>IF($B74="","",IF(الموظفين!$G74="",D74,N(الموظفين!$G74)))</f>
        <v/>
      </c>
      <c r="M74" s="35" t="str">
        <f t="shared" si="33"/>
        <v/>
      </c>
      <c r="N74" s="35" t="str">
        <f t="shared" si="34"/>
        <v/>
      </c>
      <c r="O74" s="35" t="str">
        <f t="shared" si="35"/>
        <v/>
      </c>
      <c r="P74" s="35" t="str">
        <f>IF($B74="","",ROUND(N('متغيرات الشهر'!J74)*N(الموظفين!$D74)/WorkDays,2))</f>
        <v/>
      </c>
      <c r="Q74" s="35" t="str">
        <f>IF($B74="","",ROUND(MAX(0,MIN(N('متغيرات الشهر'!K74),AA74)),2))</f>
        <v/>
      </c>
      <c r="R74" s="35" t="str">
        <f>IF($B74="","",N('متغيرات الشهر'!L74))</f>
        <v/>
      </c>
      <c r="S74" s="35" t="str">
        <f t="shared" si="36"/>
        <v/>
      </c>
      <c r="T74" s="36" t="str">
        <f t="shared" si="37"/>
        <v/>
      </c>
      <c r="U74" s="35" t="str">
        <f t="shared" si="38"/>
        <v/>
      </c>
      <c r="V74" s="35" t="str">
        <f t="shared" si="39"/>
        <v/>
      </c>
      <c r="W74" s="33" t="str">
        <f t="shared" si="40"/>
        <v/>
      </c>
      <c r="X74" s="37" t="str">
        <f>IF($B74="","",MAX(0,WorkDays-N('متغيرات الشهر'!C74)-N('متغيرات الشهر'!D74)))</f>
        <v/>
      </c>
      <c r="Y74" s="35" t="str">
        <f t="shared" si="41"/>
        <v/>
      </c>
      <c r="Z74" s="38" t="str">
        <f t="shared" si="42"/>
        <v/>
      </c>
      <c r="AA74" s="35" t="str">
        <f t="shared" si="43"/>
        <v/>
      </c>
      <c r="AB74" s="35" t="str">
        <f>IF($B74="","",ROUND(N('متغيرات الشهر'!K74)-Q74,2))</f>
        <v/>
      </c>
      <c r="AC74" s="33" t="str">
        <f>IF($B74="","",IF(AB74&gt;0,"قسط سلفة اتأجل "&amp;TEXT(AB74,"#,##0.00")&amp;"|","")&amp;IF(N('متغيرات الشهر'!J74)&gt;5,"جزاءات فوق 5 أيام (م.143)|","")&amp;IF(AA74&lt;0,"الخصومات أكبر من المرتب|",""))</f>
        <v/>
      </c>
      <c r="AD74" s="35" t="str">
        <f t="shared" si="44"/>
        <v/>
      </c>
    </row>
    <row r="75" spans="1:30" ht="19.95" customHeight="1" x14ac:dyDescent="0.3">
      <c r="A75" s="33" t="str">
        <f>IF(الموظفين!$B75="","",الموظفين!$A75)</f>
        <v/>
      </c>
      <c r="B75" s="34" t="str">
        <f>IF(الموظفين!$B75="","",الموظفين!$B75)</f>
        <v/>
      </c>
      <c r="C75" s="33" t="str">
        <f>IF(الموظفين!$B75="","",الموظفين!$C75)</f>
        <v/>
      </c>
      <c r="D75" s="35" t="str">
        <f>IF($B75="","",N(الموظفين!$D75)+N(الموظفين!$E75)+N(الموظفين!$F75))</f>
        <v/>
      </c>
      <c r="E75" s="35" t="str">
        <f t="shared" si="30"/>
        <v/>
      </c>
      <c r="F75" s="35" t="str">
        <f>IF($B75="","",ROUND((N('متغيرات الشهر'!C75)+N('متغيرات الشهر'!D75))*E75,2))</f>
        <v/>
      </c>
      <c r="G75" s="35" t="str">
        <f>IF($B75="","",ROUND(MIN(N('متغيرات الشهر'!E75),X75*ROUND(DayHours*60,0))*E75/ROUND(DayHours*60,0),2))</f>
        <v/>
      </c>
      <c r="H75" s="35" t="str">
        <f t="shared" si="31"/>
        <v/>
      </c>
      <c r="I75" s="35" t="str">
        <f>IF($B75="","",ROUND(N('متغيرات الشهر'!F75)*H75*OTDay+N('متغيرات الشهر'!G75)*H75*OTNight+N('متغيرات الشهر'!H75)*H75*OTRest,2))</f>
        <v/>
      </c>
      <c r="J75" s="35" t="str">
        <f>IF($B75="","",N('متغيرات الشهر'!I75))</f>
        <v/>
      </c>
      <c r="K75" s="35" t="str">
        <f t="shared" si="32"/>
        <v/>
      </c>
      <c r="L75" s="35" t="str">
        <f>IF($B75="","",IF(الموظفين!$G75="",D75,N(الموظفين!$G75)))</f>
        <v/>
      </c>
      <c r="M75" s="35" t="str">
        <f t="shared" si="33"/>
        <v/>
      </c>
      <c r="N75" s="35" t="str">
        <f t="shared" si="34"/>
        <v/>
      </c>
      <c r="O75" s="35" t="str">
        <f t="shared" si="35"/>
        <v/>
      </c>
      <c r="P75" s="35" t="str">
        <f>IF($B75="","",ROUND(N('متغيرات الشهر'!J75)*N(الموظفين!$D75)/WorkDays,2))</f>
        <v/>
      </c>
      <c r="Q75" s="35" t="str">
        <f>IF($B75="","",ROUND(MAX(0,MIN(N('متغيرات الشهر'!K75),AA75)),2))</f>
        <v/>
      </c>
      <c r="R75" s="35" t="str">
        <f>IF($B75="","",N('متغيرات الشهر'!L75))</f>
        <v/>
      </c>
      <c r="S75" s="35" t="str">
        <f t="shared" si="36"/>
        <v/>
      </c>
      <c r="T75" s="36" t="str">
        <f t="shared" si="37"/>
        <v/>
      </c>
      <c r="U75" s="35" t="str">
        <f t="shared" si="38"/>
        <v/>
      </c>
      <c r="V75" s="35" t="str">
        <f t="shared" si="39"/>
        <v/>
      </c>
      <c r="W75" s="33" t="str">
        <f t="shared" si="40"/>
        <v/>
      </c>
      <c r="X75" s="37" t="str">
        <f>IF($B75="","",MAX(0,WorkDays-N('متغيرات الشهر'!C75)-N('متغيرات الشهر'!D75)))</f>
        <v/>
      </c>
      <c r="Y75" s="35" t="str">
        <f t="shared" si="41"/>
        <v/>
      </c>
      <c r="Z75" s="38" t="str">
        <f t="shared" si="42"/>
        <v/>
      </c>
      <c r="AA75" s="35" t="str">
        <f t="shared" si="43"/>
        <v/>
      </c>
      <c r="AB75" s="35" t="str">
        <f>IF($B75="","",ROUND(N('متغيرات الشهر'!K75)-Q75,2))</f>
        <v/>
      </c>
      <c r="AC75" s="33" t="str">
        <f>IF($B75="","",IF(AB75&gt;0,"قسط سلفة اتأجل "&amp;TEXT(AB75,"#,##0.00")&amp;"|","")&amp;IF(N('متغيرات الشهر'!J75)&gt;5,"جزاءات فوق 5 أيام (م.143)|","")&amp;IF(AA75&lt;0,"الخصومات أكبر من المرتب|",""))</f>
        <v/>
      </c>
      <c r="AD75" s="35" t="str">
        <f t="shared" si="44"/>
        <v/>
      </c>
    </row>
    <row r="76" spans="1:30" ht="19.95" customHeight="1" x14ac:dyDescent="0.3">
      <c r="A76" s="33" t="str">
        <f>IF(الموظفين!$B76="","",الموظفين!$A76)</f>
        <v/>
      </c>
      <c r="B76" s="34" t="str">
        <f>IF(الموظفين!$B76="","",الموظفين!$B76)</f>
        <v/>
      </c>
      <c r="C76" s="33" t="str">
        <f>IF(الموظفين!$B76="","",الموظفين!$C76)</f>
        <v/>
      </c>
      <c r="D76" s="35" t="str">
        <f>IF($B76="","",N(الموظفين!$D76)+N(الموظفين!$E76)+N(الموظفين!$F76))</f>
        <v/>
      </c>
      <c r="E76" s="35" t="str">
        <f t="shared" si="30"/>
        <v/>
      </c>
      <c r="F76" s="35" t="str">
        <f>IF($B76="","",ROUND((N('متغيرات الشهر'!C76)+N('متغيرات الشهر'!D76))*E76,2))</f>
        <v/>
      </c>
      <c r="G76" s="35" t="str">
        <f>IF($B76="","",ROUND(MIN(N('متغيرات الشهر'!E76),X76*ROUND(DayHours*60,0))*E76/ROUND(DayHours*60,0),2))</f>
        <v/>
      </c>
      <c r="H76" s="35" t="str">
        <f t="shared" si="31"/>
        <v/>
      </c>
      <c r="I76" s="35" t="str">
        <f>IF($B76="","",ROUND(N('متغيرات الشهر'!F76)*H76*OTDay+N('متغيرات الشهر'!G76)*H76*OTNight+N('متغيرات الشهر'!H76)*H76*OTRest,2))</f>
        <v/>
      </c>
      <c r="J76" s="35" t="str">
        <f>IF($B76="","",N('متغيرات الشهر'!I76))</f>
        <v/>
      </c>
      <c r="K76" s="35" t="str">
        <f t="shared" si="32"/>
        <v/>
      </c>
      <c r="L76" s="35" t="str">
        <f>IF($B76="","",IF(الموظفين!$G76="",D76,N(الموظفين!$G76)))</f>
        <v/>
      </c>
      <c r="M76" s="35" t="str">
        <f t="shared" si="33"/>
        <v/>
      </c>
      <c r="N76" s="35" t="str">
        <f t="shared" si="34"/>
        <v/>
      </c>
      <c r="O76" s="35" t="str">
        <f t="shared" si="35"/>
        <v/>
      </c>
      <c r="P76" s="35" t="str">
        <f>IF($B76="","",ROUND(N('متغيرات الشهر'!J76)*N(الموظفين!$D76)/WorkDays,2))</f>
        <v/>
      </c>
      <c r="Q76" s="35" t="str">
        <f>IF($B76="","",ROUND(MAX(0,MIN(N('متغيرات الشهر'!K76),AA76)),2))</f>
        <v/>
      </c>
      <c r="R76" s="35" t="str">
        <f>IF($B76="","",N('متغيرات الشهر'!L76))</f>
        <v/>
      </c>
      <c r="S76" s="35" t="str">
        <f t="shared" si="36"/>
        <v/>
      </c>
      <c r="T76" s="36" t="str">
        <f t="shared" si="37"/>
        <v/>
      </c>
      <c r="U76" s="35" t="str">
        <f t="shared" si="38"/>
        <v/>
      </c>
      <c r="V76" s="35" t="str">
        <f t="shared" si="39"/>
        <v/>
      </c>
      <c r="W76" s="33" t="str">
        <f t="shared" si="40"/>
        <v/>
      </c>
      <c r="X76" s="37" t="str">
        <f>IF($B76="","",MAX(0,WorkDays-N('متغيرات الشهر'!C76)-N('متغيرات الشهر'!D76)))</f>
        <v/>
      </c>
      <c r="Y76" s="35" t="str">
        <f t="shared" si="41"/>
        <v/>
      </c>
      <c r="Z76" s="38" t="str">
        <f t="shared" si="42"/>
        <v/>
      </c>
      <c r="AA76" s="35" t="str">
        <f t="shared" si="43"/>
        <v/>
      </c>
      <c r="AB76" s="35" t="str">
        <f>IF($B76="","",ROUND(N('متغيرات الشهر'!K76)-Q76,2))</f>
        <v/>
      </c>
      <c r="AC76" s="33" t="str">
        <f>IF($B76="","",IF(AB76&gt;0,"قسط سلفة اتأجل "&amp;TEXT(AB76,"#,##0.00")&amp;"|","")&amp;IF(N('متغيرات الشهر'!J76)&gt;5,"جزاءات فوق 5 أيام (م.143)|","")&amp;IF(AA76&lt;0,"الخصومات أكبر من المرتب|",""))</f>
        <v/>
      </c>
      <c r="AD76" s="35" t="str">
        <f t="shared" si="44"/>
        <v/>
      </c>
    </row>
    <row r="77" spans="1:30" ht="19.95" customHeight="1" x14ac:dyDescent="0.3">
      <c r="A77" s="33" t="str">
        <f>IF(الموظفين!$B77="","",الموظفين!$A77)</f>
        <v/>
      </c>
      <c r="B77" s="34" t="str">
        <f>IF(الموظفين!$B77="","",الموظفين!$B77)</f>
        <v/>
      </c>
      <c r="C77" s="33" t="str">
        <f>IF(الموظفين!$B77="","",الموظفين!$C77)</f>
        <v/>
      </c>
      <c r="D77" s="35" t="str">
        <f>IF($B77="","",N(الموظفين!$D77)+N(الموظفين!$E77)+N(الموظفين!$F77))</f>
        <v/>
      </c>
      <c r="E77" s="35" t="str">
        <f t="shared" si="30"/>
        <v/>
      </c>
      <c r="F77" s="35" t="str">
        <f>IF($B77="","",ROUND((N('متغيرات الشهر'!C77)+N('متغيرات الشهر'!D77))*E77,2))</f>
        <v/>
      </c>
      <c r="G77" s="35" t="str">
        <f>IF($B77="","",ROUND(MIN(N('متغيرات الشهر'!E77),X77*ROUND(DayHours*60,0))*E77/ROUND(DayHours*60,0),2))</f>
        <v/>
      </c>
      <c r="H77" s="35" t="str">
        <f t="shared" si="31"/>
        <v/>
      </c>
      <c r="I77" s="35" t="str">
        <f>IF($B77="","",ROUND(N('متغيرات الشهر'!F77)*H77*OTDay+N('متغيرات الشهر'!G77)*H77*OTNight+N('متغيرات الشهر'!H77)*H77*OTRest,2))</f>
        <v/>
      </c>
      <c r="J77" s="35" t="str">
        <f>IF($B77="","",N('متغيرات الشهر'!I77))</f>
        <v/>
      </c>
      <c r="K77" s="35" t="str">
        <f t="shared" si="32"/>
        <v/>
      </c>
      <c r="L77" s="35" t="str">
        <f>IF($B77="","",IF(الموظفين!$G77="",D77,N(الموظفين!$G77)))</f>
        <v/>
      </c>
      <c r="M77" s="35" t="str">
        <f t="shared" si="33"/>
        <v/>
      </c>
      <c r="N77" s="35" t="str">
        <f t="shared" si="34"/>
        <v/>
      </c>
      <c r="O77" s="35" t="str">
        <f t="shared" si="35"/>
        <v/>
      </c>
      <c r="P77" s="35" t="str">
        <f>IF($B77="","",ROUND(N('متغيرات الشهر'!J77)*N(الموظفين!$D77)/WorkDays,2))</f>
        <v/>
      </c>
      <c r="Q77" s="35" t="str">
        <f>IF($B77="","",ROUND(MAX(0,MIN(N('متغيرات الشهر'!K77),AA77)),2))</f>
        <v/>
      </c>
      <c r="R77" s="35" t="str">
        <f>IF($B77="","",N('متغيرات الشهر'!L77))</f>
        <v/>
      </c>
      <c r="S77" s="35" t="str">
        <f t="shared" si="36"/>
        <v/>
      </c>
      <c r="T77" s="36" t="str">
        <f t="shared" si="37"/>
        <v/>
      </c>
      <c r="U77" s="35" t="str">
        <f t="shared" si="38"/>
        <v/>
      </c>
      <c r="V77" s="35" t="str">
        <f t="shared" si="39"/>
        <v/>
      </c>
      <c r="W77" s="33" t="str">
        <f t="shared" si="40"/>
        <v/>
      </c>
      <c r="X77" s="37" t="str">
        <f>IF($B77="","",MAX(0,WorkDays-N('متغيرات الشهر'!C77)-N('متغيرات الشهر'!D77)))</f>
        <v/>
      </c>
      <c r="Y77" s="35" t="str">
        <f t="shared" si="41"/>
        <v/>
      </c>
      <c r="Z77" s="38" t="str">
        <f t="shared" si="42"/>
        <v/>
      </c>
      <c r="AA77" s="35" t="str">
        <f t="shared" si="43"/>
        <v/>
      </c>
      <c r="AB77" s="35" t="str">
        <f>IF($B77="","",ROUND(N('متغيرات الشهر'!K77)-Q77,2))</f>
        <v/>
      </c>
      <c r="AC77" s="33" t="str">
        <f>IF($B77="","",IF(AB77&gt;0,"قسط سلفة اتأجل "&amp;TEXT(AB77,"#,##0.00")&amp;"|","")&amp;IF(N('متغيرات الشهر'!J77)&gt;5,"جزاءات فوق 5 أيام (م.143)|","")&amp;IF(AA77&lt;0,"الخصومات أكبر من المرتب|",""))</f>
        <v/>
      </c>
      <c r="AD77" s="35" t="str">
        <f t="shared" si="44"/>
        <v/>
      </c>
    </row>
    <row r="78" spans="1:30" ht="19.95" customHeight="1" x14ac:dyDescent="0.3">
      <c r="A78" s="33" t="str">
        <f>IF(الموظفين!$B78="","",الموظفين!$A78)</f>
        <v/>
      </c>
      <c r="B78" s="34" t="str">
        <f>IF(الموظفين!$B78="","",الموظفين!$B78)</f>
        <v/>
      </c>
      <c r="C78" s="33" t="str">
        <f>IF(الموظفين!$B78="","",الموظفين!$C78)</f>
        <v/>
      </c>
      <c r="D78" s="35" t="str">
        <f>IF($B78="","",N(الموظفين!$D78)+N(الموظفين!$E78)+N(الموظفين!$F78))</f>
        <v/>
      </c>
      <c r="E78" s="35" t="str">
        <f t="shared" si="30"/>
        <v/>
      </c>
      <c r="F78" s="35" t="str">
        <f>IF($B78="","",ROUND((N('متغيرات الشهر'!C78)+N('متغيرات الشهر'!D78))*E78,2))</f>
        <v/>
      </c>
      <c r="G78" s="35" t="str">
        <f>IF($B78="","",ROUND(MIN(N('متغيرات الشهر'!E78),X78*ROUND(DayHours*60,0))*E78/ROUND(DayHours*60,0),2))</f>
        <v/>
      </c>
      <c r="H78" s="35" t="str">
        <f t="shared" si="31"/>
        <v/>
      </c>
      <c r="I78" s="35" t="str">
        <f>IF($B78="","",ROUND(N('متغيرات الشهر'!F78)*H78*OTDay+N('متغيرات الشهر'!G78)*H78*OTNight+N('متغيرات الشهر'!H78)*H78*OTRest,2))</f>
        <v/>
      </c>
      <c r="J78" s="35" t="str">
        <f>IF($B78="","",N('متغيرات الشهر'!I78))</f>
        <v/>
      </c>
      <c r="K78" s="35" t="str">
        <f t="shared" si="32"/>
        <v/>
      </c>
      <c r="L78" s="35" t="str">
        <f>IF($B78="","",IF(الموظفين!$G78="",D78,N(الموظفين!$G78)))</f>
        <v/>
      </c>
      <c r="M78" s="35" t="str">
        <f t="shared" si="33"/>
        <v/>
      </c>
      <c r="N78" s="35" t="str">
        <f t="shared" si="34"/>
        <v/>
      </c>
      <c r="O78" s="35" t="str">
        <f t="shared" si="35"/>
        <v/>
      </c>
      <c r="P78" s="35" t="str">
        <f>IF($B78="","",ROUND(N('متغيرات الشهر'!J78)*N(الموظفين!$D78)/WorkDays,2))</f>
        <v/>
      </c>
      <c r="Q78" s="35" t="str">
        <f>IF($B78="","",ROUND(MAX(0,MIN(N('متغيرات الشهر'!K78),AA78)),2))</f>
        <v/>
      </c>
      <c r="R78" s="35" t="str">
        <f>IF($B78="","",N('متغيرات الشهر'!L78))</f>
        <v/>
      </c>
      <c r="S78" s="35" t="str">
        <f t="shared" si="36"/>
        <v/>
      </c>
      <c r="T78" s="36" t="str">
        <f t="shared" si="37"/>
        <v/>
      </c>
      <c r="U78" s="35" t="str">
        <f t="shared" si="38"/>
        <v/>
      </c>
      <c r="V78" s="35" t="str">
        <f t="shared" si="39"/>
        <v/>
      </c>
      <c r="W78" s="33" t="str">
        <f t="shared" si="40"/>
        <v/>
      </c>
      <c r="X78" s="37" t="str">
        <f>IF($B78="","",MAX(0,WorkDays-N('متغيرات الشهر'!C78)-N('متغيرات الشهر'!D78)))</f>
        <v/>
      </c>
      <c r="Y78" s="35" t="str">
        <f t="shared" si="41"/>
        <v/>
      </c>
      <c r="Z78" s="38" t="str">
        <f t="shared" si="42"/>
        <v/>
      </c>
      <c r="AA78" s="35" t="str">
        <f t="shared" si="43"/>
        <v/>
      </c>
      <c r="AB78" s="35" t="str">
        <f>IF($B78="","",ROUND(N('متغيرات الشهر'!K78)-Q78,2))</f>
        <v/>
      </c>
      <c r="AC78" s="33" t="str">
        <f>IF($B78="","",IF(AB78&gt;0,"قسط سلفة اتأجل "&amp;TEXT(AB78,"#,##0.00")&amp;"|","")&amp;IF(N('متغيرات الشهر'!J78)&gt;5,"جزاءات فوق 5 أيام (م.143)|","")&amp;IF(AA78&lt;0,"الخصومات أكبر من المرتب|",""))</f>
        <v/>
      </c>
      <c r="AD78" s="35" t="str">
        <f t="shared" si="44"/>
        <v/>
      </c>
    </row>
    <row r="79" spans="1:30" ht="19.95" customHeight="1" x14ac:dyDescent="0.3">
      <c r="A79" s="33" t="str">
        <f>IF(الموظفين!$B79="","",الموظفين!$A79)</f>
        <v/>
      </c>
      <c r="B79" s="34" t="str">
        <f>IF(الموظفين!$B79="","",الموظفين!$B79)</f>
        <v/>
      </c>
      <c r="C79" s="33" t="str">
        <f>IF(الموظفين!$B79="","",الموظفين!$C79)</f>
        <v/>
      </c>
      <c r="D79" s="35" t="str">
        <f>IF($B79="","",N(الموظفين!$D79)+N(الموظفين!$E79)+N(الموظفين!$F79))</f>
        <v/>
      </c>
      <c r="E79" s="35" t="str">
        <f t="shared" si="30"/>
        <v/>
      </c>
      <c r="F79" s="35" t="str">
        <f>IF($B79="","",ROUND((N('متغيرات الشهر'!C79)+N('متغيرات الشهر'!D79))*E79,2))</f>
        <v/>
      </c>
      <c r="G79" s="35" t="str">
        <f>IF($B79="","",ROUND(MIN(N('متغيرات الشهر'!E79),X79*ROUND(DayHours*60,0))*E79/ROUND(DayHours*60,0),2))</f>
        <v/>
      </c>
      <c r="H79" s="35" t="str">
        <f t="shared" si="31"/>
        <v/>
      </c>
      <c r="I79" s="35" t="str">
        <f>IF($B79="","",ROUND(N('متغيرات الشهر'!F79)*H79*OTDay+N('متغيرات الشهر'!G79)*H79*OTNight+N('متغيرات الشهر'!H79)*H79*OTRest,2))</f>
        <v/>
      </c>
      <c r="J79" s="35" t="str">
        <f>IF($B79="","",N('متغيرات الشهر'!I79))</f>
        <v/>
      </c>
      <c r="K79" s="35" t="str">
        <f t="shared" si="32"/>
        <v/>
      </c>
      <c r="L79" s="35" t="str">
        <f>IF($B79="","",IF(الموظفين!$G79="",D79,N(الموظفين!$G79)))</f>
        <v/>
      </c>
      <c r="M79" s="35" t="str">
        <f t="shared" si="33"/>
        <v/>
      </c>
      <c r="N79" s="35" t="str">
        <f t="shared" si="34"/>
        <v/>
      </c>
      <c r="O79" s="35" t="str">
        <f t="shared" si="35"/>
        <v/>
      </c>
      <c r="P79" s="35" t="str">
        <f>IF($B79="","",ROUND(N('متغيرات الشهر'!J79)*N(الموظفين!$D79)/WorkDays,2))</f>
        <v/>
      </c>
      <c r="Q79" s="35" t="str">
        <f>IF($B79="","",ROUND(MAX(0,MIN(N('متغيرات الشهر'!K79),AA79)),2))</f>
        <v/>
      </c>
      <c r="R79" s="35" t="str">
        <f>IF($B79="","",N('متغيرات الشهر'!L79))</f>
        <v/>
      </c>
      <c r="S79" s="35" t="str">
        <f t="shared" si="36"/>
        <v/>
      </c>
      <c r="T79" s="36" t="str">
        <f t="shared" si="37"/>
        <v/>
      </c>
      <c r="U79" s="35" t="str">
        <f t="shared" si="38"/>
        <v/>
      </c>
      <c r="V79" s="35" t="str">
        <f t="shared" si="39"/>
        <v/>
      </c>
      <c r="W79" s="33" t="str">
        <f t="shared" si="40"/>
        <v/>
      </c>
      <c r="X79" s="37" t="str">
        <f>IF($B79="","",MAX(0,WorkDays-N('متغيرات الشهر'!C79)-N('متغيرات الشهر'!D79)))</f>
        <v/>
      </c>
      <c r="Y79" s="35" t="str">
        <f t="shared" si="41"/>
        <v/>
      </c>
      <c r="Z79" s="38" t="str">
        <f t="shared" si="42"/>
        <v/>
      </c>
      <c r="AA79" s="35" t="str">
        <f t="shared" si="43"/>
        <v/>
      </c>
      <c r="AB79" s="35" t="str">
        <f>IF($B79="","",ROUND(N('متغيرات الشهر'!K79)-Q79,2))</f>
        <v/>
      </c>
      <c r="AC79" s="33" t="str">
        <f>IF($B79="","",IF(AB79&gt;0,"قسط سلفة اتأجل "&amp;TEXT(AB79,"#,##0.00")&amp;"|","")&amp;IF(N('متغيرات الشهر'!J79)&gt;5,"جزاءات فوق 5 أيام (م.143)|","")&amp;IF(AA79&lt;0,"الخصومات أكبر من المرتب|",""))</f>
        <v/>
      </c>
      <c r="AD79" s="35" t="str">
        <f t="shared" si="44"/>
        <v/>
      </c>
    </row>
    <row r="80" spans="1:30" ht="19.95" customHeight="1" x14ac:dyDescent="0.3">
      <c r="A80" s="33" t="str">
        <f>IF(الموظفين!$B80="","",الموظفين!$A80)</f>
        <v/>
      </c>
      <c r="B80" s="34" t="str">
        <f>IF(الموظفين!$B80="","",الموظفين!$B80)</f>
        <v/>
      </c>
      <c r="C80" s="33" t="str">
        <f>IF(الموظفين!$B80="","",الموظفين!$C80)</f>
        <v/>
      </c>
      <c r="D80" s="35" t="str">
        <f>IF($B80="","",N(الموظفين!$D80)+N(الموظفين!$E80)+N(الموظفين!$F80))</f>
        <v/>
      </c>
      <c r="E80" s="35" t="str">
        <f t="shared" si="30"/>
        <v/>
      </c>
      <c r="F80" s="35" t="str">
        <f>IF($B80="","",ROUND((N('متغيرات الشهر'!C80)+N('متغيرات الشهر'!D80))*E80,2))</f>
        <v/>
      </c>
      <c r="G80" s="35" t="str">
        <f>IF($B80="","",ROUND(MIN(N('متغيرات الشهر'!E80),X80*ROUND(DayHours*60,0))*E80/ROUND(DayHours*60,0),2))</f>
        <v/>
      </c>
      <c r="H80" s="35" t="str">
        <f t="shared" si="31"/>
        <v/>
      </c>
      <c r="I80" s="35" t="str">
        <f>IF($B80="","",ROUND(N('متغيرات الشهر'!F80)*H80*OTDay+N('متغيرات الشهر'!G80)*H80*OTNight+N('متغيرات الشهر'!H80)*H80*OTRest,2))</f>
        <v/>
      </c>
      <c r="J80" s="35" t="str">
        <f>IF($B80="","",N('متغيرات الشهر'!I80))</f>
        <v/>
      </c>
      <c r="K80" s="35" t="str">
        <f t="shared" si="32"/>
        <v/>
      </c>
      <c r="L80" s="35" t="str">
        <f>IF($B80="","",IF(الموظفين!$G80="",D80,N(الموظفين!$G80)))</f>
        <v/>
      </c>
      <c r="M80" s="35" t="str">
        <f t="shared" si="33"/>
        <v/>
      </c>
      <c r="N80" s="35" t="str">
        <f t="shared" si="34"/>
        <v/>
      </c>
      <c r="O80" s="35" t="str">
        <f t="shared" si="35"/>
        <v/>
      </c>
      <c r="P80" s="35" t="str">
        <f>IF($B80="","",ROUND(N('متغيرات الشهر'!J80)*N(الموظفين!$D80)/WorkDays,2))</f>
        <v/>
      </c>
      <c r="Q80" s="35" t="str">
        <f>IF($B80="","",ROUND(MAX(0,MIN(N('متغيرات الشهر'!K80),AA80)),2))</f>
        <v/>
      </c>
      <c r="R80" s="35" t="str">
        <f>IF($B80="","",N('متغيرات الشهر'!L80))</f>
        <v/>
      </c>
      <c r="S80" s="35" t="str">
        <f t="shared" si="36"/>
        <v/>
      </c>
      <c r="T80" s="36" t="str">
        <f t="shared" si="37"/>
        <v/>
      </c>
      <c r="U80" s="35" t="str">
        <f t="shared" si="38"/>
        <v/>
      </c>
      <c r="V80" s="35" t="str">
        <f t="shared" si="39"/>
        <v/>
      </c>
      <c r="W80" s="33" t="str">
        <f t="shared" si="40"/>
        <v/>
      </c>
      <c r="X80" s="37" t="str">
        <f>IF($B80="","",MAX(0,WorkDays-N('متغيرات الشهر'!C80)-N('متغيرات الشهر'!D80)))</f>
        <v/>
      </c>
      <c r="Y80" s="35" t="str">
        <f t="shared" si="41"/>
        <v/>
      </c>
      <c r="Z80" s="38" t="str">
        <f t="shared" si="42"/>
        <v/>
      </c>
      <c r="AA80" s="35" t="str">
        <f t="shared" si="43"/>
        <v/>
      </c>
      <c r="AB80" s="35" t="str">
        <f>IF($B80="","",ROUND(N('متغيرات الشهر'!K80)-Q80,2))</f>
        <v/>
      </c>
      <c r="AC80" s="33" t="str">
        <f>IF($B80="","",IF(AB80&gt;0,"قسط سلفة اتأجل "&amp;TEXT(AB80,"#,##0.00")&amp;"|","")&amp;IF(N('متغيرات الشهر'!J80)&gt;5,"جزاءات فوق 5 أيام (م.143)|","")&amp;IF(AA80&lt;0,"الخصومات أكبر من المرتب|",""))</f>
        <v/>
      </c>
      <c r="AD80" s="35" t="str">
        <f t="shared" si="44"/>
        <v/>
      </c>
    </row>
    <row r="81" spans="1:30" ht="19.95" customHeight="1" x14ac:dyDescent="0.3">
      <c r="A81" s="33" t="str">
        <f>IF(الموظفين!$B81="","",الموظفين!$A81)</f>
        <v/>
      </c>
      <c r="B81" s="34" t="str">
        <f>IF(الموظفين!$B81="","",الموظفين!$B81)</f>
        <v/>
      </c>
      <c r="C81" s="33" t="str">
        <f>IF(الموظفين!$B81="","",الموظفين!$C81)</f>
        <v/>
      </c>
      <c r="D81" s="35" t="str">
        <f>IF($B81="","",N(الموظفين!$D81)+N(الموظفين!$E81)+N(الموظفين!$F81))</f>
        <v/>
      </c>
      <c r="E81" s="35" t="str">
        <f t="shared" si="30"/>
        <v/>
      </c>
      <c r="F81" s="35" t="str">
        <f>IF($B81="","",ROUND((N('متغيرات الشهر'!C81)+N('متغيرات الشهر'!D81))*E81,2))</f>
        <v/>
      </c>
      <c r="G81" s="35" t="str">
        <f>IF($B81="","",ROUND(MIN(N('متغيرات الشهر'!E81),X81*ROUND(DayHours*60,0))*E81/ROUND(DayHours*60,0),2))</f>
        <v/>
      </c>
      <c r="H81" s="35" t="str">
        <f t="shared" si="31"/>
        <v/>
      </c>
      <c r="I81" s="35" t="str">
        <f>IF($B81="","",ROUND(N('متغيرات الشهر'!F81)*H81*OTDay+N('متغيرات الشهر'!G81)*H81*OTNight+N('متغيرات الشهر'!H81)*H81*OTRest,2))</f>
        <v/>
      </c>
      <c r="J81" s="35" t="str">
        <f>IF($B81="","",N('متغيرات الشهر'!I81))</f>
        <v/>
      </c>
      <c r="K81" s="35" t="str">
        <f t="shared" si="32"/>
        <v/>
      </c>
      <c r="L81" s="35" t="str">
        <f>IF($B81="","",IF(الموظفين!$G81="",D81,N(الموظفين!$G81)))</f>
        <v/>
      </c>
      <c r="M81" s="35" t="str">
        <f t="shared" si="33"/>
        <v/>
      </c>
      <c r="N81" s="35" t="str">
        <f t="shared" si="34"/>
        <v/>
      </c>
      <c r="O81" s="35" t="str">
        <f t="shared" si="35"/>
        <v/>
      </c>
      <c r="P81" s="35" t="str">
        <f>IF($B81="","",ROUND(N('متغيرات الشهر'!J81)*N(الموظفين!$D81)/WorkDays,2))</f>
        <v/>
      </c>
      <c r="Q81" s="35" t="str">
        <f>IF($B81="","",ROUND(MAX(0,MIN(N('متغيرات الشهر'!K81),AA81)),2))</f>
        <v/>
      </c>
      <c r="R81" s="35" t="str">
        <f>IF($B81="","",N('متغيرات الشهر'!L81))</f>
        <v/>
      </c>
      <c r="S81" s="35" t="str">
        <f t="shared" si="36"/>
        <v/>
      </c>
      <c r="T81" s="36" t="str">
        <f t="shared" si="37"/>
        <v/>
      </c>
      <c r="U81" s="35" t="str">
        <f t="shared" si="38"/>
        <v/>
      </c>
      <c r="V81" s="35" t="str">
        <f t="shared" si="39"/>
        <v/>
      </c>
      <c r="W81" s="33" t="str">
        <f t="shared" si="40"/>
        <v/>
      </c>
      <c r="X81" s="37" t="str">
        <f>IF($B81="","",MAX(0,WorkDays-N('متغيرات الشهر'!C81)-N('متغيرات الشهر'!D81)))</f>
        <v/>
      </c>
      <c r="Y81" s="35" t="str">
        <f t="shared" si="41"/>
        <v/>
      </c>
      <c r="Z81" s="38" t="str">
        <f t="shared" si="42"/>
        <v/>
      </c>
      <c r="AA81" s="35" t="str">
        <f t="shared" si="43"/>
        <v/>
      </c>
      <c r="AB81" s="35" t="str">
        <f>IF($B81="","",ROUND(N('متغيرات الشهر'!K81)-Q81,2))</f>
        <v/>
      </c>
      <c r="AC81" s="33" t="str">
        <f>IF($B81="","",IF(AB81&gt;0,"قسط سلفة اتأجل "&amp;TEXT(AB81,"#,##0.00")&amp;"|","")&amp;IF(N('متغيرات الشهر'!J81)&gt;5,"جزاءات فوق 5 أيام (م.143)|","")&amp;IF(AA81&lt;0,"الخصومات أكبر من المرتب|",""))</f>
        <v/>
      </c>
      <c r="AD81" s="35" t="str">
        <f t="shared" si="44"/>
        <v/>
      </c>
    </row>
    <row r="82" spans="1:30" ht="19.95" customHeight="1" x14ac:dyDescent="0.3">
      <c r="A82" s="33" t="str">
        <f>IF(الموظفين!$B82="","",الموظفين!$A82)</f>
        <v/>
      </c>
      <c r="B82" s="34" t="str">
        <f>IF(الموظفين!$B82="","",الموظفين!$B82)</f>
        <v/>
      </c>
      <c r="C82" s="33" t="str">
        <f>IF(الموظفين!$B82="","",الموظفين!$C82)</f>
        <v/>
      </c>
      <c r="D82" s="35" t="str">
        <f>IF($B82="","",N(الموظفين!$D82)+N(الموظفين!$E82)+N(الموظفين!$F82))</f>
        <v/>
      </c>
      <c r="E82" s="35" t="str">
        <f t="shared" si="30"/>
        <v/>
      </c>
      <c r="F82" s="35" t="str">
        <f>IF($B82="","",ROUND((N('متغيرات الشهر'!C82)+N('متغيرات الشهر'!D82))*E82,2))</f>
        <v/>
      </c>
      <c r="G82" s="35" t="str">
        <f>IF($B82="","",ROUND(MIN(N('متغيرات الشهر'!E82),X82*ROUND(DayHours*60,0))*E82/ROUND(DayHours*60,0),2))</f>
        <v/>
      </c>
      <c r="H82" s="35" t="str">
        <f t="shared" si="31"/>
        <v/>
      </c>
      <c r="I82" s="35" t="str">
        <f>IF($B82="","",ROUND(N('متغيرات الشهر'!F82)*H82*OTDay+N('متغيرات الشهر'!G82)*H82*OTNight+N('متغيرات الشهر'!H82)*H82*OTRest,2))</f>
        <v/>
      </c>
      <c r="J82" s="35" t="str">
        <f>IF($B82="","",N('متغيرات الشهر'!I82))</f>
        <v/>
      </c>
      <c r="K82" s="35" t="str">
        <f t="shared" si="32"/>
        <v/>
      </c>
      <c r="L82" s="35" t="str">
        <f>IF($B82="","",IF(الموظفين!$G82="",D82,N(الموظفين!$G82)))</f>
        <v/>
      </c>
      <c r="M82" s="35" t="str">
        <f t="shared" si="33"/>
        <v/>
      </c>
      <c r="N82" s="35" t="str">
        <f t="shared" si="34"/>
        <v/>
      </c>
      <c r="O82" s="35" t="str">
        <f t="shared" si="35"/>
        <v/>
      </c>
      <c r="P82" s="35" t="str">
        <f>IF($B82="","",ROUND(N('متغيرات الشهر'!J82)*N(الموظفين!$D82)/WorkDays,2))</f>
        <v/>
      </c>
      <c r="Q82" s="35" t="str">
        <f>IF($B82="","",ROUND(MAX(0,MIN(N('متغيرات الشهر'!K82),AA82)),2))</f>
        <v/>
      </c>
      <c r="R82" s="35" t="str">
        <f>IF($B82="","",N('متغيرات الشهر'!L82))</f>
        <v/>
      </c>
      <c r="S82" s="35" t="str">
        <f t="shared" si="36"/>
        <v/>
      </c>
      <c r="T82" s="36" t="str">
        <f t="shared" si="37"/>
        <v/>
      </c>
      <c r="U82" s="35" t="str">
        <f t="shared" si="38"/>
        <v/>
      </c>
      <c r="V82" s="35" t="str">
        <f t="shared" si="39"/>
        <v/>
      </c>
      <c r="W82" s="33" t="str">
        <f t="shared" si="40"/>
        <v/>
      </c>
      <c r="X82" s="37" t="str">
        <f>IF($B82="","",MAX(0,WorkDays-N('متغيرات الشهر'!C82)-N('متغيرات الشهر'!D82)))</f>
        <v/>
      </c>
      <c r="Y82" s="35" t="str">
        <f t="shared" si="41"/>
        <v/>
      </c>
      <c r="Z82" s="38" t="str">
        <f t="shared" si="42"/>
        <v/>
      </c>
      <c r="AA82" s="35" t="str">
        <f t="shared" si="43"/>
        <v/>
      </c>
      <c r="AB82" s="35" t="str">
        <f>IF($B82="","",ROUND(N('متغيرات الشهر'!K82)-Q82,2))</f>
        <v/>
      </c>
      <c r="AC82" s="33" t="str">
        <f>IF($B82="","",IF(AB82&gt;0,"قسط سلفة اتأجل "&amp;TEXT(AB82,"#,##0.00")&amp;"|","")&amp;IF(N('متغيرات الشهر'!J82)&gt;5,"جزاءات فوق 5 أيام (م.143)|","")&amp;IF(AA82&lt;0,"الخصومات أكبر من المرتب|",""))</f>
        <v/>
      </c>
      <c r="AD82" s="35" t="str">
        <f t="shared" si="44"/>
        <v/>
      </c>
    </row>
    <row r="83" spans="1:30" ht="19.95" customHeight="1" x14ac:dyDescent="0.3">
      <c r="A83" s="33" t="str">
        <f>IF(الموظفين!$B83="","",الموظفين!$A83)</f>
        <v/>
      </c>
      <c r="B83" s="34" t="str">
        <f>IF(الموظفين!$B83="","",الموظفين!$B83)</f>
        <v/>
      </c>
      <c r="C83" s="33" t="str">
        <f>IF(الموظفين!$B83="","",الموظفين!$C83)</f>
        <v/>
      </c>
      <c r="D83" s="35" t="str">
        <f>IF($B83="","",N(الموظفين!$D83)+N(الموظفين!$E83)+N(الموظفين!$F83))</f>
        <v/>
      </c>
      <c r="E83" s="35" t="str">
        <f t="shared" si="30"/>
        <v/>
      </c>
      <c r="F83" s="35" t="str">
        <f>IF($B83="","",ROUND((N('متغيرات الشهر'!C83)+N('متغيرات الشهر'!D83))*E83,2))</f>
        <v/>
      </c>
      <c r="G83" s="35" t="str">
        <f>IF($B83="","",ROUND(MIN(N('متغيرات الشهر'!E83),X83*ROUND(DayHours*60,0))*E83/ROUND(DayHours*60,0),2))</f>
        <v/>
      </c>
      <c r="H83" s="35" t="str">
        <f t="shared" si="31"/>
        <v/>
      </c>
      <c r="I83" s="35" t="str">
        <f>IF($B83="","",ROUND(N('متغيرات الشهر'!F83)*H83*OTDay+N('متغيرات الشهر'!G83)*H83*OTNight+N('متغيرات الشهر'!H83)*H83*OTRest,2))</f>
        <v/>
      </c>
      <c r="J83" s="35" t="str">
        <f>IF($B83="","",N('متغيرات الشهر'!I83))</f>
        <v/>
      </c>
      <c r="K83" s="35" t="str">
        <f t="shared" si="32"/>
        <v/>
      </c>
      <c r="L83" s="35" t="str">
        <f>IF($B83="","",IF(الموظفين!$G83="",D83,N(الموظفين!$G83)))</f>
        <v/>
      </c>
      <c r="M83" s="35" t="str">
        <f t="shared" si="33"/>
        <v/>
      </c>
      <c r="N83" s="35" t="str">
        <f t="shared" si="34"/>
        <v/>
      </c>
      <c r="O83" s="35" t="str">
        <f t="shared" si="35"/>
        <v/>
      </c>
      <c r="P83" s="35" t="str">
        <f>IF($B83="","",ROUND(N('متغيرات الشهر'!J83)*N(الموظفين!$D83)/WorkDays,2))</f>
        <v/>
      </c>
      <c r="Q83" s="35" t="str">
        <f>IF($B83="","",ROUND(MAX(0,MIN(N('متغيرات الشهر'!K83),AA83)),2))</f>
        <v/>
      </c>
      <c r="R83" s="35" t="str">
        <f>IF($B83="","",N('متغيرات الشهر'!L83))</f>
        <v/>
      </c>
      <c r="S83" s="35" t="str">
        <f t="shared" si="36"/>
        <v/>
      </c>
      <c r="T83" s="36" t="str">
        <f t="shared" si="37"/>
        <v/>
      </c>
      <c r="U83" s="35" t="str">
        <f t="shared" si="38"/>
        <v/>
      </c>
      <c r="V83" s="35" t="str">
        <f t="shared" si="39"/>
        <v/>
      </c>
      <c r="W83" s="33" t="str">
        <f t="shared" si="40"/>
        <v/>
      </c>
      <c r="X83" s="37" t="str">
        <f>IF($B83="","",MAX(0,WorkDays-N('متغيرات الشهر'!C83)-N('متغيرات الشهر'!D83)))</f>
        <v/>
      </c>
      <c r="Y83" s="35" t="str">
        <f t="shared" si="41"/>
        <v/>
      </c>
      <c r="Z83" s="38" t="str">
        <f t="shared" si="42"/>
        <v/>
      </c>
      <c r="AA83" s="35" t="str">
        <f t="shared" si="43"/>
        <v/>
      </c>
      <c r="AB83" s="35" t="str">
        <f>IF($B83="","",ROUND(N('متغيرات الشهر'!K83)-Q83,2))</f>
        <v/>
      </c>
      <c r="AC83" s="33" t="str">
        <f>IF($B83="","",IF(AB83&gt;0,"قسط سلفة اتأجل "&amp;TEXT(AB83,"#,##0.00")&amp;"|","")&amp;IF(N('متغيرات الشهر'!J83)&gt;5,"جزاءات فوق 5 أيام (م.143)|","")&amp;IF(AA83&lt;0,"الخصومات أكبر من المرتب|",""))</f>
        <v/>
      </c>
      <c r="AD83" s="35" t="str">
        <f t="shared" si="44"/>
        <v/>
      </c>
    </row>
    <row r="84" spans="1:30" ht="19.95" customHeight="1" x14ac:dyDescent="0.3">
      <c r="A84" s="33" t="str">
        <f>IF(الموظفين!$B84="","",الموظفين!$A84)</f>
        <v/>
      </c>
      <c r="B84" s="34" t="str">
        <f>IF(الموظفين!$B84="","",الموظفين!$B84)</f>
        <v/>
      </c>
      <c r="C84" s="33" t="str">
        <f>IF(الموظفين!$B84="","",الموظفين!$C84)</f>
        <v/>
      </c>
      <c r="D84" s="35" t="str">
        <f>IF($B84="","",N(الموظفين!$D84)+N(الموظفين!$E84)+N(الموظفين!$F84))</f>
        <v/>
      </c>
      <c r="E84" s="35" t="str">
        <f t="shared" si="30"/>
        <v/>
      </c>
      <c r="F84" s="35" t="str">
        <f>IF($B84="","",ROUND((N('متغيرات الشهر'!C84)+N('متغيرات الشهر'!D84))*E84,2))</f>
        <v/>
      </c>
      <c r="G84" s="35" t="str">
        <f>IF($B84="","",ROUND(MIN(N('متغيرات الشهر'!E84),X84*ROUND(DayHours*60,0))*E84/ROUND(DayHours*60,0),2))</f>
        <v/>
      </c>
      <c r="H84" s="35" t="str">
        <f t="shared" si="31"/>
        <v/>
      </c>
      <c r="I84" s="35" t="str">
        <f>IF($B84="","",ROUND(N('متغيرات الشهر'!F84)*H84*OTDay+N('متغيرات الشهر'!G84)*H84*OTNight+N('متغيرات الشهر'!H84)*H84*OTRest,2))</f>
        <v/>
      </c>
      <c r="J84" s="35" t="str">
        <f>IF($B84="","",N('متغيرات الشهر'!I84))</f>
        <v/>
      </c>
      <c r="K84" s="35" t="str">
        <f t="shared" si="32"/>
        <v/>
      </c>
      <c r="L84" s="35" t="str">
        <f>IF($B84="","",IF(الموظفين!$G84="",D84,N(الموظفين!$G84)))</f>
        <v/>
      </c>
      <c r="M84" s="35" t="str">
        <f t="shared" si="33"/>
        <v/>
      </c>
      <c r="N84" s="35" t="str">
        <f t="shared" si="34"/>
        <v/>
      </c>
      <c r="O84" s="35" t="str">
        <f t="shared" si="35"/>
        <v/>
      </c>
      <c r="P84" s="35" t="str">
        <f>IF($B84="","",ROUND(N('متغيرات الشهر'!J84)*N(الموظفين!$D84)/WorkDays,2))</f>
        <v/>
      </c>
      <c r="Q84" s="35" t="str">
        <f>IF($B84="","",ROUND(MAX(0,MIN(N('متغيرات الشهر'!K84),AA84)),2))</f>
        <v/>
      </c>
      <c r="R84" s="35" t="str">
        <f>IF($B84="","",N('متغيرات الشهر'!L84))</f>
        <v/>
      </c>
      <c r="S84" s="35" t="str">
        <f t="shared" si="36"/>
        <v/>
      </c>
      <c r="T84" s="36" t="str">
        <f t="shared" si="37"/>
        <v/>
      </c>
      <c r="U84" s="35" t="str">
        <f t="shared" si="38"/>
        <v/>
      </c>
      <c r="V84" s="35" t="str">
        <f t="shared" si="39"/>
        <v/>
      </c>
      <c r="W84" s="33" t="str">
        <f t="shared" si="40"/>
        <v/>
      </c>
      <c r="X84" s="37" t="str">
        <f>IF($B84="","",MAX(0,WorkDays-N('متغيرات الشهر'!C84)-N('متغيرات الشهر'!D84)))</f>
        <v/>
      </c>
      <c r="Y84" s="35" t="str">
        <f t="shared" si="41"/>
        <v/>
      </c>
      <c r="Z84" s="38" t="str">
        <f t="shared" si="42"/>
        <v/>
      </c>
      <c r="AA84" s="35" t="str">
        <f t="shared" si="43"/>
        <v/>
      </c>
      <c r="AB84" s="35" t="str">
        <f>IF($B84="","",ROUND(N('متغيرات الشهر'!K84)-Q84,2))</f>
        <v/>
      </c>
      <c r="AC84" s="33" t="str">
        <f>IF($B84="","",IF(AB84&gt;0,"قسط سلفة اتأجل "&amp;TEXT(AB84,"#,##0.00")&amp;"|","")&amp;IF(N('متغيرات الشهر'!J84)&gt;5,"جزاءات فوق 5 أيام (م.143)|","")&amp;IF(AA84&lt;0,"الخصومات أكبر من المرتب|",""))</f>
        <v/>
      </c>
      <c r="AD84" s="35" t="str">
        <f t="shared" si="44"/>
        <v/>
      </c>
    </row>
    <row r="85" spans="1:30" ht="19.95" customHeight="1" x14ac:dyDescent="0.3">
      <c r="A85" s="33" t="str">
        <f>IF(الموظفين!$B85="","",الموظفين!$A85)</f>
        <v/>
      </c>
      <c r="B85" s="34" t="str">
        <f>IF(الموظفين!$B85="","",الموظفين!$B85)</f>
        <v/>
      </c>
      <c r="C85" s="33" t="str">
        <f>IF(الموظفين!$B85="","",الموظفين!$C85)</f>
        <v/>
      </c>
      <c r="D85" s="35" t="str">
        <f>IF($B85="","",N(الموظفين!$D85)+N(الموظفين!$E85)+N(الموظفين!$F85))</f>
        <v/>
      </c>
      <c r="E85" s="35" t="str">
        <f t="shared" si="30"/>
        <v/>
      </c>
      <c r="F85" s="35" t="str">
        <f>IF($B85="","",ROUND((N('متغيرات الشهر'!C85)+N('متغيرات الشهر'!D85))*E85,2))</f>
        <v/>
      </c>
      <c r="G85" s="35" t="str">
        <f>IF($B85="","",ROUND(MIN(N('متغيرات الشهر'!E85),X85*ROUND(DayHours*60,0))*E85/ROUND(DayHours*60,0),2))</f>
        <v/>
      </c>
      <c r="H85" s="35" t="str">
        <f t="shared" si="31"/>
        <v/>
      </c>
      <c r="I85" s="35" t="str">
        <f>IF($B85="","",ROUND(N('متغيرات الشهر'!F85)*H85*OTDay+N('متغيرات الشهر'!G85)*H85*OTNight+N('متغيرات الشهر'!H85)*H85*OTRest,2))</f>
        <v/>
      </c>
      <c r="J85" s="35" t="str">
        <f>IF($B85="","",N('متغيرات الشهر'!I85))</f>
        <v/>
      </c>
      <c r="K85" s="35" t="str">
        <f t="shared" si="32"/>
        <v/>
      </c>
      <c r="L85" s="35" t="str">
        <f>IF($B85="","",IF(الموظفين!$G85="",D85,N(الموظفين!$G85)))</f>
        <v/>
      </c>
      <c r="M85" s="35" t="str">
        <f t="shared" si="33"/>
        <v/>
      </c>
      <c r="N85" s="35" t="str">
        <f t="shared" si="34"/>
        <v/>
      </c>
      <c r="O85" s="35" t="str">
        <f t="shared" si="35"/>
        <v/>
      </c>
      <c r="P85" s="35" t="str">
        <f>IF($B85="","",ROUND(N('متغيرات الشهر'!J85)*N(الموظفين!$D85)/WorkDays,2))</f>
        <v/>
      </c>
      <c r="Q85" s="35" t="str">
        <f>IF($B85="","",ROUND(MAX(0,MIN(N('متغيرات الشهر'!K85),AA85)),2))</f>
        <v/>
      </c>
      <c r="R85" s="35" t="str">
        <f>IF($B85="","",N('متغيرات الشهر'!L85))</f>
        <v/>
      </c>
      <c r="S85" s="35" t="str">
        <f t="shared" si="36"/>
        <v/>
      </c>
      <c r="T85" s="36" t="str">
        <f t="shared" si="37"/>
        <v/>
      </c>
      <c r="U85" s="35" t="str">
        <f t="shared" si="38"/>
        <v/>
      </c>
      <c r="V85" s="35" t="str">
        <f t="shared" si="39"/>
        <v/>
      </c>
      <c r="W85" s="33" t="str">
        <f t="shared" si="40"/>
        <v/>
      </c>
      <c r="X85" s="37" t="str">
        <f>IF($B85="","",MAX(0,WorkDays-N('متغيرات الشهر'!C85)-N('متغيرات الشهر'!D85)))</f>
        <v/>
      </c>
      <c r="Y85" s="35" t="str">
        <f t="shared" si="41"/>
        <v/>
      </c>
      <c r="Z85" s="38" t="str">
        <f t="shared" si="42"/>
        <v/>
      </c>
      <c r="AA85" s="35" t="str">
        <f t="shared" si="43"/>
        <v/>
      </c>
      <c r="AB85" s="35" t="str">
        <f>IF($B85="","",ROUND(N('متغيرات الشهر'!K85)-Q85,2))</f>
        <v/>
      </c>
      <c r="AC85" s="33" t="str">
        <f>IF($B85="","",IF(AB85&gt;0,"قسط سلفة اتأجل "&amp;TEXT(AB85,"#,##0.00")&amp;"|","")&amp;IF(N('متغيرات الشهر'!J85)&gt;5,"جزاءات فوق 5 أيام (م.143)|","")&amp;IF(AA85&lt;0,"الخصومات أكبر من المرتب|",""))</f>
        <v/>
      </c>
      <c r="AD85" s="35" t="str">
        <f t="shared" si="44"/>
        <v/>
      </c>
    </row>
    <row r="86" spans="1:30" ht="19.95" customHeight="1" x14ac:dyDescent="0.3">
      <c r="A86" s="33" t="str">
        <f>IF(الموظفين!$B86="","",الموظفين!$A86)</f>
        <v/>
      </c>
      <c r="B86" s="34" t="str">
        <f>IF(الموظفين!$B86="","",الموظفين!$B86)</f>
        <v/>
      </c>
      <c r="C86" s="33" t="str">
        <f>IF(الموظفين!$B86="","",الموظفين!$C86)</f>
        <v/>
      </c>
      <c r="D86" s="35" t="str">
        <f>IF($B86="","",N(الموظفين!$D86)+N(الموظفين!$E86)+N(الموظفين!$F86))</f>
        <v/>
      </c>
      <c r="E86" s="35" t="str">
        <f t="shared" si="30"/>
        <v/>
      </c>
      <c r="F86" s="35" t="str">
        <f>IF($B86="","",ROUND((N('متغيرات الشهر'!C86)+N('متغيرات الشهر'!D86))*E86,2))</f>
        <v/>
      </c>
      <c r="G86" s="35" t="str">
        <f>IF($B86="","",ROUND(MIN(N('متغيرات الشهر'!E86),X86*ROUND(DayHours*60,0))*E86/ROUND(DayHours*60,0),2))</f>
        <v/>
      </c>
      <c r="H86" s="35" t="str">
        <f t="shared" si="31"/>
        <v/>
      </c>
      <c r="I86" s="35" t="str">
        <f>IF($B86="","",ROUND(N('متغيرات الشهر'!F86)*H86*OTDay+N('متغيرات الشهر'!G86)*H86*OTNight+N('متغيرات الشهر'!H86)*H86*OTRest,2))</f>
        <v/>
      </c>
      <c r="J86" s="35" t="str">
        <f>IF($B86="","",N('متغيرات الشهر'!I86))</f>
        <v/>
      </c>
      <c r="K86" s="35" t="str">
        <f t="shared" si="32"/>
        <v/>
      </c>
      <c r="L86" s="35" t="str">
        <f>IF($B86="","",IF(الموظفين!$G86="",D86,N(الموظفين!$G86)))</f>
        <v/>
      </c>
      <c r="M86" s="35" t="str">
        <f t="shared" si="33"/>
        <v/>
      </c>
      <c r="N86" s="35" t="str">
        <f t="shared" si="34"/>
        <v/>
      </c>
      <c r="O86" s="35" t="str">
        <f t="shared" si="35"/>
        <v/>
      </c>
      <c r="P86" s="35" t="str">
        <f>IF($B86="","",ROUND(N('متغيرات الشهر'!J86)*N(الموظفين!$D86)/WorkDays,2))</f>
        <v/>
      </c>
      <c r="Q86" s="35" t="str">
        <f>IF($B86="","",ROUND(MAX(0,MIN(N('متغيرات الشهر'!K86),AA86)),2))</f>
        <v/>
      </c>
      <c r="R86" s="35" t="str">
        <f>IF($B86="","",N('متغيرات الشهر'!L86))</f>
        <v/>
      </c>
      <c r="S86" s="35" t="str">
        <f t="shared" si="36"/>
        <v/>
      </c>
      <c r="T86" s="36" t="str">
        <f t="shared" si="37"/>
        <v/>
      </c>
      <c r="U86" s="35" t="str">
        <f t="shared" si="38"/>
        <v/>
      </c>
      <c r="V86" s="35" t="str">
        <f t="shared" si="39"/>
        <v/>
      </c>
      <c r="W86" s="33" t="str">
        <f t="shared" si="40"/>
        <v/>
      </c>
      <c r="X86" s="37" t="str">
        <f>IF($B86="","",MAX(0,WorkDays-N('متغيرات الشهر'!C86)-N('متغيرات الشهر'!D86)))</f>
        <v/>
      </c>
      <c r="Y86" s="35" t="str">
        <f t="shared" si="41"/>
        <v/>
      </c>
      <c r="Z86" s="38" t="str">
        <f t="shared" si="42"/>
        <v/>
      </c>
      <c r="AA86" s="35" t="str">
        <f t="shared" si="43"/>
        <v/>
      </c>
      <c r="AB86" s="35" t="str">
        <f>IF($B86="","",ROUND(N('متغيرات الشهر'!K86)-Q86,2))</f>
        <v/>
      </c>
      <c r="AC86" s="33" t="str">
        <f>IF($B86="","",IF(AB86&gt;0,"قسط سلفة اتأجل "&amp;TEXT(AB86,"#,##0.00")&amp;"|","")&amp;IF(N('متغيرات الشهر'!J86)&gt;5,"جزاءات فوق 5 أيام (م.143)|","")&amp;IF(AA86&lt;0,"الخصومات أكبر من المرتب|",""))</f>
        <v/>
      </c>
      <c r="AD86" s="35" t="str">
        <f t="shared" si="44"/>
        <v/>
      </c>
    </row>
    <row r="87" spans="1:30" ht="19.95" customHeight="1" x14ac:dyDescent="0.3">
      <c r="A87" s="33" t="str">
        <f>IF(الموظفين!$B87="","",الموظفين!$A87)</f>
        <v/>
      </c>
      <c r="B87" s="34" t="str">
        <f>IF(الموظفين!$B87="","",الموظفين!$B87)</f>
        <v/>
      </c>
      <c r="C87" s="33" t="str">
        <f>IF(الموظفين!$B87="","",الموظفين!$C87)</f>
        <v/>
      </c>
      <c r="D87" s="35" t="str">
        <f>IF($B87="","",N(الموظفين!$D87)+N(الموظفين!$E87)+N(الموظفين!$F87))</f>
        <v/>
      </c>
      <c r="E87" s="35" t="str">
        <f t="shared" si="30"/>
        <v/>
      </c>
      <c r="F87" s="35" t="str">
        <f>IF($B87="","",ROUND((N('متغيرات الشهر'!C87)+N('متغيرات الشهر'!D87))*E87,2))</f>
        <v/>
      </c>
      <c r="G87" s="35" t="str">
        <f>IF($B87="","",ROUND(MIN(N('متغيرات الشهر'!E87),X87*ROUND(DayHours*60,0))*E87/ROUND(DayHours*60,0),2))</f>
        <v/>
      </c>
      <c r="H87" s="35" t="str">
        <f t="shared" si="31"/>
        <v/>
      </c>
      <c r="I87" s="35" t="str">
        <f>IF($B87="","",ROUND(N('متغيرات الشهر'!F87)*H87*OTDay+N('متغيرات الشهر'!G87)*H87*OTNight+N('متغيرات الشهر'!H87)*H87*OTRest,2))</f>
        <v/>
      </c>
      <c r="J87" s="35" t="str">
        <f>IF($B87="","",N('متغيرات الشهر'!I87))</f>
        <v/>
      </c>
      <c r="K87" s="35" t="str">
        <f t="shared" si="32"/>
        <v/>
      </c>
      <c r="L87" s="35" t="str">
        <f>IF($B87="","",IF(الموظفين!$G87="",D87,N(الموظفين!$G87)))</f>
        <v/>
      </c>
      <c r="M87" s="35" t="str">
        <f t="shared" si="33"/>
        <v/>
      </c>
      <c r="N87" s="35" t="str">
        <f t="shared" si="34"/>
        <v/>
      </c>
      <c r="O87" s="35" t="str">
        <f t="shared" si="35"/>
        <v/>
      </c>
      <c r="P87" s="35" t="str">
        <f>IF($B87="","",ROUND(N('متغيرات الشهر'!J87)*N(الموظفين!$D87)/WorkDays,2))</f>
        <v/>
      </c>
      <c r="Q87" s="35" t="str">
        <f>IF($B87="","",ROUND(MAX(0,MIN(N('متغيرات الشهر'!K87),AA87)),2))</f>
        <v/>
      </c>
      <c r="R87" s="35" t="str">
        <f>IF($B87="","",N('متغيرات الشهر'!L87))</f>
        <v/>
      </c>
      <c r="S87" s="35" t="str">
        <f t="shared" si="36"/>
        <v/>
      </c>
      <c r="T87" s="36" t="str">
        <f t="shared" si="37"/>
        <v/>
      </c>
      <c r="U87" s="35" t="str">
        <f t="shared" si="38"/>
        <v/>
      </c>
      <c r="V87" s="35" t="str">
        <f t="shared" si="39"/>
        <v/>
      </c>
      <c r="W87" s="33" t="str">
        <f t="shared" si="40"/>
        <v/>
      </c>
      <c r="X87" s="37" t="str">
        <f>IF($B87="","",MAX(0,WorkDays-N('متغيرات الشهر'!C87)-N('متغيرات الشهر'!D87)))</f>
        <v/>
      </c>
      <c r="Y87" s="35" t="str">
        <f t="shared" si="41"/>
        <v/>
      </c>
      <c r="Z87" s="38" t="str">
        <f t="shared" si="42"/>
        <v/>
      </c>
      <c r="AA87" s="35" t="str">
        <f t="shared" si="43"/>
        <v/>
      </c>
      <c r="AB87" s="35" t="str">
        <f>IF($B87="","",ROUND(N('متغيرات الشهر'!K87)-Q87,2))</f>
        <v/>
      </c>
      <c r="AC87" s="33" t="str">
        <f>IF($B87="","",IF(AB87&gt;0,"قسط سلفة اتأجل "&amp;TEXT(AB87,"#,##0.00")&amp;"|","")&amp;IF(N('متغيرات الشهر'!J87)&gt;5,"جزاءات فوق 5 أيام (م.143)|","")&amp;IF(AA87&lt;0,"الخصومات أكبر من المرتب|",""))</f>
        <v/>
      </c>
      <c r="AD87" s="35" t="str">
        <f t="shared" si="44"/>
        <v/>
      </c>
    </row>
    <row r="88" spans="1:30" ht="19.95" customHeight="1" x14ac:dyDescent="0.3">
      <c r="A88" s="33" t="str">
        <f>IF(الموظفين!$B88="","",الموظفين!$A88)</f>
        <v/>
      </c>
      <c r="B88" s="34" t="str">
        <f>IF(الموظفين!$B88="","",الموظفين!$B88)</f>
        <v/>
      </c>
      <c r="C88" s="33" t="str">
        <f>IF(الموظفين!$B88="","",الموظفين!$C88)</f>
        <v/>
      </c>
      <c r="D88" s="35" t="str">
        <f>IF($B88="","",N(الموظفين!$D88)+N(الموظفين!$E88)+N(الموظفين!$F88))</f>
        <v/>
      </c>
      <c r="E88" s="35" t="str">
        <f t="shared" si="30"/>
        <v/>
      </c>
      <c r="F88" s="35" t="str">
        <f>IF($B88="","",ROUND((N('متغيرات الشهر'!C88)+N('متغيرات الشهر'!D88))*E88,2))</f>
        <v/>
      </c>
      <c r="G88" s="35" t="str">
        <f>IF($B88="","",ROUND(MIN(N('متغيرات الشهر'!E88),X88*ROUND(DayHours*60,0))*E88/ROUND(DayHours*60,0),2))</f>
        <v/>
      </c>
      <c r="H88" s="35" t="str">
        <f t="shared" si="31"/>
        <v/>
      </c>
      <c r="I88" s="35" t="str">
        <f>IF($B88="","",ROUND(N('متغيرات الشهر'!F88)*H88*OTDay+N('متغيرات الشهر'!G88)*H88*OTNight+N('متغيرات الشهر'!H88)*H88*OTRest,2))</f>
        <v/>
      </c>
      <c r="J88" s="35" t="str">
        <f>IF($B88="","",N('متغيرات الشهر'!I88))</f>
        <v/>
      </c>
      <c r="K88" s="35" t="str">
        <f t="shared" si="32"/>
        <v/>
      </c>
      <c r="L88" s="35" t="str">
        <f>IF($B88="","",IF(الموظفين!$G88="",D88,N(الموظفين!$G88)))</f>
        <v/>
      </c>
      <c r="M88" s="35" t="str">
        <f t="shared" si="33"/>
        <v/>
      </c>
      <c r="N88" s="35" t="str">
        <f t="shared" si="34"/>
        <v/>
      </c>
      <c r="O88" s="35" t="str">
        <f t="shared" si="35"/>
        <v/>
      </c>
      <c r="P88" s="35" t="str">
        <f>IF($B88="","",ROUND(N('متغيرات الشهر'!J88)*N(الموظفين!$D88)/WorkDays,2))</f>
        <v/>
      </c>
      <c r="Q88" s="35" t="str">
        <f>IF($B88="","",ROUND(MAX(0,MIN(N('متغيرات الشهر'!K88),AA88)),2))</f>
        <v/>
      </c>
      <c r="R88" s="35" t="str">
        <f>IF($B88="","",N('متغيرات الشهر'!L88))</f>
        <v/>
      </c>
      <c r="S88" s="35" t="str">
        <f t="shared" si="36"/>
        <v/>
      </c>
      <c r="T88" s="36" t="str">
        <f t="shared" si="37"/>
        <v/>
      </c>
      <c r="U88" s="35" t="str">
        <f t="shared" si="38"/>
        <v/>
      </c>
      <c r="V88" s="35" t="str">
        <f t="shared" si="39"/>
        <v/>
      </c>
      <c r="W88" s="33" t="str">
        <f t="shared" si="40"/>
        <v/>
      </c>
      <c r="X88" s="37" t="str">
        <f>IF($B88="","",MAX(0,WorkDays-N('متغيرات الشهر'!C88)-N('متغيرات الشهر'!D88)))</f>
        <v/>
      </c>
      <c r="Y88" s="35" t="str">
        <f t="shared" si="41"/>
        <v/>
      </c>
      <c r="Z88" s="38" t="str">
        <f t="shared" si="42"/>
        <v/>
      </c>
      <c r="AA88" s="35" t="str">
        <f t="shared" si="43"/>
        <v/>
      </c>
      <c r="AB88" s="35" t="str">
        <f>IF($B88="","",ROUND(N('متغيرات الشهر'!K88)-Q88,2))</f>
        <v/>
      </c>
      <c r="AC88" s="33" t="str">
        <f>IF($B88="","",IF(AB88&gt;0,"قسط سلفة اتأجل "&amp;TEXT(AB88,"#,##0.00")&amp;"|","")&amp;IF(N('متغيرات الشهر'!J88)&gt;5,"جزاءات فوق 5 أيام (م.143)|","")&amp;IF(AA88&lt;0,"الخصومات أكبر من المرتب|",""))</f>
        <v/>
      </c>
      <c r="AD88" s="35" t="str">
        <f t="shared" si="44"/>
        <v/>
      </c>
    </row>
    <row r="89" spans="1:30" ht="19.95" customHeight="1" x14ac:dyDescent="0.3">
      <c r="A89" s="33" t="str">
        <f>IF(الموظفين!$B89="","",الموظفين!$A89)</f>
        <v/>
      </c>
      <c r="B89" s="34" t="str">
        <f>IF(الموظفين!$B89="","",الموظفين!$B89)</f>
        <v/>
      </c>
      <c r="C89" s="33" t="str">
        <f>IF(الموظفين!$B89="","",الموظفين!$C89)</f>
        <v/>
      </c>
      <c r="D89" s="35" t="str">
        <f>IF($B89="","",N(الموظفين!$D89)+N(الموظفين!$E89)+N(الموظفين!$F89))</f>
        <v/>
      </c>
      <c r="E89" s="35" t="str">
        <f t="shared" si="30"/>
        <v/>
      </c>
      <c r="F89" s="35" t="str">
        <f>IF($B89="","",ROUND((N('متغيرات الشهر'!C89)+N('متغيرات الشهر'!D89))*E89,2))</f>
        <v/>
      </c>
      <c r="G89" s="35" t="str">
        <f>IF($B89="","",ROUND(MIN(N('متغيرات الشهر'!E89),X89*ROUND(DayHours*60,0))*E89/ROUND(DayHours*60,0),2))</f>
        <v/>
      </c>
      <c r="H89" s="35" t="str">
        <f t="shared" si="31"/>
        <v/>
      </c>
      <c r="I89" s="35" t="str">
        <f>IF($B89="","",ROUND(N('متغيرات الشهر'!F89)*H89*OTDay+N('متغيرات الشهر'!G89)*H89*OTNight+N('متغيرات الشهر'!H89)*H89*OTRest,2))</f>
        <v/>
      </c>
      <c r="J89" s="35" t="str">
        <f>IF($B89="","",N('متغيرات الشهر'!I89))</f>
        <v/>
      </c>
      <c r="K89" s="35" t="str">
        <f t="shared" si="32"/>
        <v/>
      </c>
      <c r="L89" s="35" t="str">
        <f>IF($B89="","",IF(الموظفين!$G89="",D89,N(الموظفين!$G89)))</f>
        <v/>
      </c>
      <c r="M89" s="35" t="str">
        <f t="shared" si="33"/>
        <v/>
      </c>
      <c r="N89" s="35" t="str">
        <f t="shared" si="34"/>
        <v/>
      </c>
      <c r="O89" s="35" t="str">
        <f t="shared" si="35"/>
        <v/>
      </c>
      <c r="P89" s="35" t="str">
        <f>IF($B89="","",ROUND(N('متغيرات الشهر'!J89)*N(الموظفين!$D89)/WorkDays,2))</f>
        <v/>
      </c>
      <c r="Q89" s="35" t="str">
        <f>IF($B89="","",ROUND(MAX(0,MIN(N('متغيرات الشهر'!K89),AA89)),2))</f>
        <v/>
      </c>
      <c r="R89" s="35" t="str">
        <f>IF($B89="","",N('متغيرات الشهر'!L89))</f>
        <v/>
      </c>
      <c r="S89" s="35" t="str">
        <f t="shared" si="36"/>
        <v/>
      </c>
      <c r="T89" s="36" t="str">
        <f t="shared" si="37"/>
        <v/>
      </c>
      <c r="U89" s="35" t="str">
        <f t="shared" si="38"/>
        <v/>
      </c>
      <c r="V89" s="35" t="str">
        <f t="shared" si="39"/>
        <v/>
      </c>
      <c r="W89" s="33" t="str">
        <f t="shared" si="40"/>
        <v/>
      </c>
      <c r="X89" s="37" t="str">
        <f>IF($B89="","",MAX(0,WorkDays-N('متغيرات الشهر'!C89)-N('متغيرات الشهر'!D89)))</f>
        <v/>
      </c>
      <c r="Y89" s="35" t="str">
        <f t="shared" si="41"/>
        <v/>
      </c>
      <c r="Z89" s="38" t="str">
        <f t="shared" si="42"/>
        <v/>
      </c>
      <c r="AA89" s="35" t="str">
        <f t="shared" si="43"/>
        <v/>
      </c>
      <c r="AB89" s="35" t="str">
        <f>IF($B89="","",ROUND(N('متغيرات الشهر'!K89)-Q89,2))</f>
        <v/>
      </c>
      <c r="AC89" s="33" t="str">
        <f>IF($B89="","",IF(AB89&gt;0,"قسط سلفة اتأجل "&amp;TEXT(AB89,"#,##0.00")&amp;"|","")&amp;IF(N('متغيرات الشهر'!J89)&gt;5,"جزاءات فوق 5 أيام (م.143)|","")&amp;IF(AA89&lt;0,"الخصومات أكبر من المرتب|",""))</f>
        <v/>
      </c>
      <c r="AD89" s="35" t="str">
        <f t="shared" si="44"/>
        <v/>
      </c>
    </row>
    <row r="90" spans="1:30" ht="19.95" customHeight="1" x14ac:dyDescent="0.3">
      <c r="A90" s="33" t="str">
        <f>IF(الموظفين!$B90="","",الموظفين!$A90)</f>
        <v/>
      </c>
      <c r="B90" s="34" t="str">
        <f>IF(الموظفين!$B90="","",الموظفين!$B90)</f>
        <v/>
      </c>
      <c r="C90" s="33" t="str">
        <f>IF(الموظفين!$B90="","",الموظفين!$C90)</f>
        <v/>
      </c>
      <c r="D90" s="35" t="str">
        <f>IF($B90="","",N(الموظفين!$D90)+N(الموظفين!$E90)+N(الموظفين!$F90))</f>
        <v/>
      </c>
      <c r="E90" s="35" t="str">
        <f t="shared" si="30"/>
        <v/>
      </c>
      <c r="F90" s="35" t="str">
        <f>IF($B90="","",ROUND((N('متغيرات الشهر'!C90)+N('متغيرات الشهر'!D90))*E90,2))</f>
        <v/>
      </c>
      <c r="G90" s="35" t="str">
        <f>IF($B90="","",ROUND(MIN(N('متغيرات الشهر'!E90),X90*ROUND(DayHours*60,0))*E90/ROUND(DayHours*60,0),2))</f>
        <v/>
      </c>
      <c r="H90" s="35" t="str">
        <f t="shared" si="31"/>
        <v/>
      </c>
      <c r="I90" s="35" t="str">
        <f>IF($B90="","",ROUND(N('متغيرات الشهر'!F90)*H90*OTDay+N('متغيرات الشهر'!G90)*H90*OTNight+N('متغيرات الشهر'!H90)*H90*OTRest,2))</f>
        <v/>
      </c>
      <c r="J90" s="35" t="str">
        <f>IF($B90="","",N('متغيرات الشهر'!I90))</f>
        <v/>
      </c>
      <c r="K90" s="35" t="str">
        <f t="shared" si="32"/>
        <v/>
      </c>
      <c r="L90" s="35" t="str">
        <f>IF($B90="","",IF(الموظفين!$G90="",D90,N(الموظفين!$G90)))</f>
        <v/>
      </c>
      <c r="M90" s="35" t="str">
        <f t="shared" si="33"/>
        <v/>
      </c>
      <c r="N90" s="35" t="str">
        <f t="shared" si="34"/>
        <v/>
      </c>
      <c r="O90" s="35" t="str">
        <f t="shared" si="35"/>
        <v/>
      </c>
      <c r="P90" s="35" t="str">
        <f>IF($B90="","",ROUND(N('متغيرات الشهر'!J90)*N(الموظفين!$D90)/WorkDays,2))</f>
        <v/>
      </c>
      <c r="Q90" s="35" t="str">
        <f>IF($B90="","",ROUND(MAX(0,MIN(N('متغيرات الشهر'!K90),AA90)),2))</f>
        <v/>
      </c>
      <c r="R90" s="35" t="str">
        <f>IF($B90="","",N('متغيرات الشهر'!L90))</f>
        <v/>
      </c>
      <c r="S90" s="35" t="str">
        <f t="shared" si="36"/>
        <v/>
      </c>
      <c r="T90" s="36" t="str">
        <f t="shared" si="37"/>
        <v/>
      </c>
      <c r="U90" s="35" t="str">
        <f t="shared" si="38"/>
        <v/>
      </c>
      <c r="V90" s="35" t="str">
        <f t="shared" si="39"/>
        <v/>
      </c>
      <c r="W90" s="33" t="str">
        <f t="shared" si="40"/>
        <v/>
      </c>
      <c r="X90" s="37" t="str">
        <f>IF($B90="","",MAX(0,WorkDays-N('متغيرات الشهر'!C90)-N('متغيرات الشهر'!D90)))</f>
        <v/>
      </c>
      <c r="Y90" s="35" t="str">
        <f t="shared" si="41"/>
        <v/>
      </c>
      <c r="Z90" s="38" t="str">
        <f t="shared" si="42"/>
        <v/>
      </c>
      <c r="AA90" s="35" t="str">
        <f t="shared" si="43"/>
        <v/>
      </c>
      <c r="AB90" s="35" t="str">
        <f>IF($B90="","",ROUND(N('متغيرات الشهر'!K90)-Q90,2))</f>
        <v/>
      </c>
      <c r="AC90" s="33" t="str">
        <f>IF($B90="","",IF(AB90&gt;0,"قسط سلفة اتأجل "&amp;TEXT(AB90,"#,##0.00")&amp;"|","")&amp;IF(N('متغيرات الشهر'!J90)&gt;5,"جزاءات فوق 5 أيام (م.143)|","")&amp;IF(AA90&lt;0,"الخصومات أكبر من المرتب|",""))</f>
        <v/>
      </c>
      <c r="AD90" s="35" t="str">
        <f t="shared" si="44"/>
        <v/>
      </c>
    </row>
    <row r="91" spans="1:30" ht="19.95" customHeight="1" x14ac:dyDescent="0.3">
      <c r="A91" s="33" t="str">
        <f>IF(الموظفين!$B91="","",الموظفين!$A91)</f>
        <v/>
      </c>
      <c r="B91" s="34" t="str">
        <f>IF(الموظفين!$B91="","",الموظفين!$B91)</f>
        <v/>
      </c>
      <c r="C91" s="33" t="str">
        <f>IF(الموظفين!$B91="","",الموظفين!$C91)</f>
        <v/>
      </c>
      <c r="D91" s="35" t="str">
        <f>IF($B91="","",N(الموظفين!$D91)+N(الموظفين!$E91)+N(الموظفين!$F91))</f>
        <v/>
      </c>
      <c r="E91" s="35" t="str">
        <f t="shared" si="30"/>
        <v/>
      </c>
      <c r="F91" s="35" t="str">
        <f>IF($B91="","",ROUND((N('متغيرات الشهر'!C91)+N('متغيرات الشهر'!D91))*E91,2))</f>
        <v/>
      </c>
      <c r="G91" s="35" t="str">
        <f>IF($B91="","",ROUND(MIN(N('متغيرات الشهر'!E91),X91*ROUND(DayHours*60,0))*E91/ROUND(DayHours*60,0),2))</f>
        <v/>
      </c>
      <c r="H91" s="35" t="str">
        <f t="shared" si="31"/>
        <v/>
      </c>
      <c r="I91" s="35" t="str">
        <f>IF($B91="","",ROUND(N('متغيرات الشهر'!F91)*H91*OTDay+N('متغيرات الشهر'!G91)*H91*OTNight+N('متغيرات الشهر'!H91)*H91*OTRest,2))</f>
        <v/>
      </c>
      <c r="J91" s="35" t="str">
        <f>IF($B91="","",N('متغيرات الشهر'!I91))</f>
        <v/>
      </c>
      <c r="K91" s="35" t="str">
        <f t="shared" si="32"/>
        <v/>
      </c>
      <c r="L91" s="35" t="str">
        <f>IF($B91="","",IF(الموظفين!$G91="",D91,N(الموظفين!$G91)))</f>
        <v/>
      </c>
      <c r="M91" s="35" t="str">
        <f t="shared" si="33"/>
        <v/>
      </c>
      <c r="N91" s="35" t="str">
        <f t="shared" si="34"/>
        <v/>
      </c>
      <c r="O91" s="35" t="str">
        <f t="shared" si="35"/>
        <v/>
      </c>
      <c r="P91" s="35" t="str">
        <f>IF($B91="","",ROUND(N('متغيرات الشهر'!J91)*N(الموظفين!$D91)/WorkDays,2))</f>
        <v/>
      </c>
      <c r="Q91" s="35" t="str">
        <f>IF($B91="","",ROUND(MAX(0,MIN(N('متغيرات الشهر'!K91),AA91)),2))</f>
        <v/>
      </c>
      <c r="R91" s="35" t="str">
        <f>IF($B91="","",N('متغيرات الشهر'!L91))</f>
        <v/>
      </c>
      <c r="S91" s="35" t="str">
        <f t="shared" si="36"/>
        <v/>
      </c>
      <c r="T91" s="36" t="str">
        <f t="shared" si="37"/>
        <v/>
      </c>
      <c r="U91" s="35" t="str">
        <f t="shared" si="38"/>
        <v/>
      </c>
      <c r="V91" s="35" t="str">
        <f t="shared" si="39"/>
        <v/>
      </c>
      <c r="W91" s="33" t="str">
        <f t="shared" si="40"/>
        <v/>
      </c>
      <c r="X91" s="37" t="str">
        <f>IF($B91="","",MAX(0,WorkDays-N('متغيرات الشهر'!C91)-N('متغيرات الشهر'!D91)))</f>
        <v/>
      </c>
      <c r="Y91" s="35" t="str">
        <f t="shared" si="41"/>
        <v/>
      </c>
      <c r="Z91" s="38" t="str">
        <f t="shared" si="42"/>
        <v/>
      </c>
      <c r="AA91" s="35" t="str">
        <f t="shared" si="43"/>
        <v/>
      </c>
      <c r="AB91" s="35" t="str">
        <f>IF($B91="","",ROUND(N('متغيرات الشهر'!K91)-Q91,2))</f>
        <v/>
      </c>
      <c r="AC91" s="33" t="str">
        <f>IF($B91="","",IF(AB91&gt;0,"قسط سلفة اتأجل "&amp;TEXT(AB91,"#,##0.00")&amp;"|","")&amp;IF(N('متغيرات الشهر'!J91)&gt;5,"جزاءات فوق 5 أيام (م.143)|","")&amp;IF(AA91&lt;0,"الخصومات أكبر من المرتب|",""))</f>
        <v/>
      </c>
      <c r="AD91" s="35" t="str">
        <f t="shared" si="44"/>
        <v/>
      </c>
    </row>
    <row r="92" spans="1:30" ht="19.95" customHeight="1" x14ac:dyDescent="0.3">
      <c r="A92" s="33" t="str">
        <f>IF(الموظفين!$B92="","",الموظفين!$A92)</f>
        <v/>
      </c>
      <c r="B92" s="34" t="str">
        <f>IF(الموظفين!$B92="","",الموظفين!$B92)</f>
        <v/>
      </c>
      <c r="C92" s="33" t="str">
        <f>IF(الموظفين!$B92="","",الموظفين!$C92)</f>
        <v/>
      </c>
      <c r="D92" s="35" t="str">
        <f>IF($B92="","",N(الموظفين!$D92)+N(الموظفين!$E92)+N(الموظفين!$F92))</f>
        <v/>
      </c>
      <c r="E92" s="35" t="str">
        <f t="shared" si="30"/>
        <v/>
      </c>
      <c r="F92" s="35" t="str">
        <f>IF($B92="","",ROUND((N('متغيرات الشهر'!C92)+N('متغيرات الشهر'!D92))*E92,2))</f>
        <v/>
      </c>
      <c r="G92" s="35" t="str">
        <f>IF($B92="","",ROUND(MIN(N('متغيرات الشهر'!E92),X92*ROUND(DayHours*60,0))*E92/ROUND(DayHours*60,0),2))</f>
        <v/>
      </c>
      <c r="H92" s="35" t="str">
        <f t="shared" si="31"/>
        <v/>
      </c>
      <c r="I92" s="35" t="str">
        <f>IF($B92="","",ROUND(N('متغيرات الشهر'!F92)*H92*OTDay+N('متغيرات الشهر'!G92)*H92*OTNight+N('متغيرات الشهر'!H92)*H92*OTRest,2))</f>
        <v/>
      </c>
      <c r="J92" s="35" t="str">
        <f>IF($B92="","",N('متغيرات الشهر'!I92))</f>
        <v/>
      </c>
      <c r="K92" s="35" t="str">
        <f t="shared" si="32"/>
        <v/>
      </c>
      <c r="L92" s="35" t="str">
        <f>IF($B92="","",IF(الموظفين!$G92="",D92,N(الموظفين!$G92)))</f>
        <v/>
      </c>
      <c r="M92" s="35" t="str">
        <f t="shared" si="33"/>
        <v/>
      </c>
      <c r="N92" s="35" t="str">
        <f t="shared" si="34"/>
        <v/>
      </c>
      <c r="O92" s="35" t="str">
        <f t="shared" si="35"/>
        <v/>
      </c>
      <c r="P92" s="35" t="str">
        <f>IF($B92="","",ROUND(N('متغيرات الشهر'!J92)*N(الموظفين!$D92)/WorkDays,2))</f>
        <v/>
      </c>
      <c r="Q92" s="35" t="str">
        <f>IF($B92="","",ROUND(MAX(0,MIN(N('متغيرات الشهر'!K92),AA92)),2))</f>
        <v/>
      </c>
      <c r="R92" s="35" t="str">
        <f>IF($B92="","",N('متغيرات الشهر'!L92))</f>
        <v/>
      </c>
      <c r="S92" s="35" t="str">
        <f t="shared" si="36"/>
        <v/>
      </c>
      <c r="T92" s="36" t="str">
        <f t="shared" si="37"/>
        <v/>
      </c>
      <c r="U92" s="35" t="str">
        <f t="shared" si="38"/>
        <v/>
      </c>
      <c r="V92" s="35" t="str">
        <f t="shared" si="39"/>
        <v/>
      </c>
      <c r="W92" s="33" t="str">
        <f t="shared" si="40"/>
        <v/>
      </c>
      <c r="X92" s="37" t="str">
        <f>IF($B92="","",MAX(0,WorkDays-N('متغيرات الشهر'!C92)-N('متغيرات الشهر'!D92)))</f>
        <v/>
      </c>
      <c r="Y92" s="35" t="str">
        <f t="shared" si="41"/>
        <v/>
      </c>
      <c r="Z92" s="38" t="str">
        <f t="shared" si="42"/>
        <v/>
      </c>
      <c r="AA92" s="35" t="str">
        <f t="shared" si="43"/>
        <v/>
      </c>
      <c r="AB92" s="35" t="str">
        <f>IF($B92="","",ROUND(N('متغيرات الشهر'!K92)-Q92,2))</f>
        <v/>
      </c>
      <c r="AC92" s="33" t="str">
        <f>IF($B92="","",IF(AB92&gt;0,"قسط سلفة اتأجل "&amp;TEXT(AB92,"#,##0.00")&amp;"|","")&amp;IF(N('متغيرات الشهر'!J92)&gt;5,"جزاءات فوق 5 أيام (م.143)|","")&amp;IF(AA92&lt;0,"الخصومات أكبر من المرتب|",""))</f>
        <v/>
      </c>
      <c r="AD92" s="35" t="str">
        <f t="shared" si="44"/>
        <v/>
      </c>
    </row>
    <row r="93" spans="1:30" ht="19.95" customHeight="1" x14ac:dyDescent="0.3">
      <c r="A93" s="33" t="str">
        <f>IF(الموظفين!$B93="","",الموظفين!$A93)</f>
        <v/>
      </c>
      <c r="B93" s="34" t="str">
        <f>IF(الموظفين!$B93="","",الموظفين!$B93)</f>
        <v/>
      </c>
      <c r="C93" s="33" t="str">
        <f>IF(الموظفين!$B93="","",الموظفين!$C93)</f>
        <v/>
      </c>
      <c r="D93" s="35" t="str">
        <f>IF($B93="","",N(الموظفين!$D93)+N(الموظفين!$E93)+N(الموظفين!$F93))</f>
        <v/>
      </c>
      <c r="E93" s="35" t="str">
        <f t="shared" si="30"/>
        <v/>
      </c>
      <c r="F93" s="35" t="str">
        <f>IF($B93="","",ROUND((N('متغيرات الشهر'!C93)+N('متغيرات الشهر'!D93))*E93,2))</f>
        <v/>
      </c>
      <c r="G93" s="35" t="str">
        <f>IF($B93="","",ROUND(MIN(N('متغيرات الشهر'!E93),X93*ROUND(DayHours*60,0))*E93/ROUND(DayHours*60,0),2))</f>
        <v/>
      </c>
      <c r="H93" s="35" t="str">
        <f t="shared" si="31"/>
        <v/>
      </c>
      <c r="I93" s="35" t="str">
        <f>IF($B93="","",ROUND(N('متغيرات الشهر'!F93)*H93*OTDay+N('متغيرات الشهر'!G93)*H93*OTNight+N('متغيرات الشهر'!H93)*H93*OTRest,2))</f>
        <v/>
      </c>
      <c r="J93" s="35" t="str">
        <f>IF($B93="","",N('متغيرات الشهر'!I93))</f>
        <v/>
      </c>
      <c r="K93" s="35" t="str">
        <f t="shared" si="32"/>
        <v/>
      </c>
      <c r="L93" s="35" t="str">
        <f>IF($B93="","",IF(الموظفين!$G93="",D93,N(الموظفين!$G93)))</f>
        <v/>
      </c>
      <c r="M93" s="35" t="str">
        <f t="shared" si="33"/>
        <v/>
      </c>
      <c r="N93" s="35" t="str">
        <f t="shared" si="34"/>
        <v/>
      </c>
      <c r="O93" s="35" t="str">
        <f t="shared" si="35"/>
        <v/>
      </c>
      <c r="P93" s="35" t="str">
        <f>IF($B93="","",ROUND(N('متغيرات الشهر'!J93)*N(الموظفين!$D93)/WorkDays,2))</f>
        <v/>
      </c>
      <c r="Q93" s="35" t="str">
        <f>IF($B93="","",ROUND(MAX(0,MIN(N('متغيرات الشهر'!K93),AA93)),2))</f>
        <v/>
      </c>
      <c r="R93" s="35" t="str">
        <f>IF($B93="","",N('متغيرات الشهر'!L93))</f>
        <v/>
      </c>
      <c r="S93" s="35" t="str">
        <f t="shared" si="36"/>
        <v/>
      </c>
      <c r="T93" s="36" t="str">
        <f t="shared" si="37"/>
        <v/>
      </c>
      <c r="U93" s="35" t="str">
        <f t="shared" si="38"/>
        <v/>
      </c>
      <c r="V93" s="35" t="str">
        <f t="shared" si="39"/>
        <v/>
      </c>
      <c r="W93" s="33" t="str">
        <f t="shared" si="40"/>
        <v/>
      </c>
      <c r="X93" s="37" t="str">
        <f>IF($B93="","",MAX(0,WorkDays-N('متغيرات الشهر'!C93)-N('متغيرات الشهر'!D93)))</f>
        <v/>
      </c>
      <c r="Y93" s="35" t="str">
        <f t="shared" si="41"/>
        <v/>
      </c>
      <c r="Z93" s="38" t="str">
        <f t="shared" si="42"/>
        <v/>
      </c>
      <c r="AA93" s="35" t="str">
        <f t="shared" si="43"/>
        <v/>
      </c>
      <c r="AB93" s="35" t="str">
        <f>IF($B93="","",ROUND(N('متغيرات الشهر'!K93)-Q93,2))</f>
        <v/>
      </c>
      <c r="AC93" s="33" t="str">
        <f>IF($B93="","",IF(AB93&gt;0,"قسط سلفة اتأجل "&amp;TEXT(AB93,"#,##0.00")&amp;"|","")&amp;IF(N('متغيرات الشهر'!J93)&gt;5,"جزاءات فوق 5 أيام (م.143)|","")&amp;IF(AA93&lt;0,"الخصومات أكبر من المرتب|",""))</f>
        <v/>
      </c>
      <c r="AD93" s="35" t="str">
        <f t="shared" si="44"/>
        <v/>
      </c>
    </row>
    <row r="94" spans="1:30" ht="19.95" customHeight="1" x14ac:dyDescent="0.3">
      <c r="A94" s="33" t="str">
        <f>IF(الموظفين!$B94="","",الموظفين!$A94)</f>
        <v/>
      </c>
      <c r="B94" s="34" t="str">
        <f>IF(الموظفين!$B94="","",الموظفين!$B94)</f>
        <v/>
      </c>
      <c r="C94" s="33" t="str">
        <f>IF(الموظفين!$B94="","",الموظفين!$C94)</f>
        <v/>
      </c>
      <c r="D94" s="35" t="str">
        <f>IF($B94="","",N(الموظفين!$D94)+N(الموظفين!$E94)+N(الموظفين!$F94))</f>
        <v/>
      </c>
      <c r="E94" s="35" t="str">
        <f t="shared" si="30"/>
        <v/>
      </c>
      <c r="F94" s="35" t="str">
        <f>IF($B94="","",ROUND((N('متغيرات الشهر'!C94)+N('متغيرات الشهر'!D94))*E94,2))</f>
        <v/>
      </c>
      <c r="G94" s="35" t="str">
        <f>IF($B94="","",ROUND(MIN(N('متغيرات الشهر'!E94),X94*ROUND(DayHours*60,0))*E94/ROUND(DayHours*60,0),2))</f>
        <v/>
      </c>
      <c r="H94" s="35" t="str">
        <f t="shared" si="31"/>
        <v/>
      </c>
      <c r="I94" s="35" t="str">
        <f>IF($B94="","",ROUND(N('متغيرات الشهر'!F94)*H94*OTDay+N('متغيرات الشهر'!G94)*H94*OTNight+N('متغيرات الشهر'!H94)*H94*OTRest,2))</f>
        <v/>
      </c>
      <c r="J94" s="35" t="str">
        <f>IF($B94="","",N('متغيرات الشهر'!I94))</f>
        <v/>
      </c>
      <c r="K94" s="35" t="str">
        <f t="shared" si="32"/>
        <v/>
      </c>
      <c r="L94" s="35" t="str">
        <f>IF($B94="","",IF(الموظفين!$G94="",D94,N(الموظفين!$G94)))</f>
        <v/>
      </c>
      <c r="M94" s="35" t="str">
        <f t="shared" si="33"/>
        <v/>
      </c>
      <c r="N94" s="35" t="str">
        <f t="shared" si="34"/>
        <v/>
      </c>
      <c r="O94" s="35" t="str">
        <f t="shared" si="35"/>
        <v/>
      </c>
      <c r="P94" s="35" t="str">
        <f>IF($B94="","",ROUND(N('متغيرات الشهر'!J94)*N(الموظفين!$D94)/WorkDays,2))</f>
        <v/>
      </c>
      <c r="Q94" s="35" t="str">
        <f>IF($B94="","",ROUND(MAX(0,MIN(N('متغيرات الشهر'!K94),AA94)),2))</f>
        <v/>
      </c>
      <c r="R94" s="35" t="str">
        <f>IF($B94="","",N('متغيرات الشهر'!L94))</f>
        <v/>
      </c>
      <c r="S94" s="35" t="str">
        <f t="shared" si="36"/>
        <v/>
      </c>
      <c r="T94" s="36" t="str">
        <f t="shared" si="37"/>
        <v/>
      </c>
      <c r="U94" s="35" t="str">
        <f t="shared" si="38"/>
        <v/>
      </c>
      <c r="V94" s="35" t="str">
        <f t="shared" si="39"/>
        <v/>
      </c>
      <c r="W94" s="33" t="str">
        <f t="shared" si="40"/>
        <v/>
      </c>
      <c r="X94" s="37" t="str">
        <f>IF($B94="","",MAX(0,WorkDays-N('متغيرات الشهر'!C94)-N('متغيرات الشهر'!D94)))</f>
        <v/>
      </c>
      <c r="Y94" s="35" t="str">
        <f t="shared" si="41"/>
        <v/>
      </c>
      <c r="Z94" s="38" t="str">
        <f t="shared" si="42"/>
        <v/>
      </c>
      <c r="AA94" s="35" t="str">
        <f t="shared" si="43"/>
        <v/>
      </c>
      <c r="AB94" s="35" t="str">
        <f>IF($B94="","",ROUND(N('متغيرات الشهر'!K94)-Q94,2))</f>
        <v/>
      </c>
      <c r="AC94" s="33" t="str">
        <f>IF($B94="","",IF(AB94&gt;0,"قسط سلفة اتأجل "&amp;TEXT(AB94,"#,##0.00")&amp;"|","")&amp;IF(N('متغيرات الشهر'!J94)&gt;5,"جزاءات فوق 5 أيام (م.143)|","")&amp;IF(AA94&lt;0,"الخصومات أكبر من المرتب|",""))</f>
        <v/>
      </c>
      <c r="AD94" s="35" t="str">
        <f t="shared" si="44"/>
        <v/>
      </c>
    </row>
    <row r="95" spans="1:30" ht="19.95" customHeight="1" x14ac:dyDescent="0.3">
      <c r="A95" s="33" t="str">
        <f>IF(الموظفين!$B95="","",الموظفين!$A95)</f>
        <v/>
      </c>
      <c r="B95" s="34" t="str">
        <f>IF(الموظفين!$B95="","",الموظفين!$B95)</f>
        <v/>
      </c>
      <c r="C95" s="33" t="str">
        <f>IF(الموظفين!$B95="","",الموظفين!$C95)</f>
        <v/>
      </c>
      <c r="D95" s="35" t="str">
        <f>IF($B95="","",N(الموظفين!$D95)+N(الموظفين!$E95)+N(الموظفين!$F95))</f>
        <v/>
      </c>
      <c r="E95" s="35" t="str">
        <f t="shared" si="30"/>
        <v/>
      </c>
      <c r="F95" s="35" t="str">
        <f>IF($B95="","",ROUND((N('متغيرات الشهر'!C95)+N('متغيرات الشهر'!D95))*E95,2))</f>
        <v/>
      </c>
      <c r="G95" s="35" t="str">
        <f>IF($B95="","",ROUND(MIN(N('متغيرات الشهر'!E95),X95*ROUND(DayHours*60,0))*E95/ROUND(DayHours*60,0),2))</f>
        <v/>
      </c>
      <c r="H95" s="35" t="str">
        <f t="shared" si="31"/>
        <v/>
      </c>
      <c r="I95" s="35" t="str">
        <f>IF($B95="","",ROUND(N('متغيرات الشهر'!F95)*H95*OTDay+N('متغيرات الشهر'!G95)*H95*OTNight+N('متغيرات الشهر'!H95)*H95*OTRest,2))</f>
        <v/>
      </c>
      <c r="J95" s="35" t="str">
        <f>IF($B95="","",N('متغيرات الشهر'!I95))</f>
        <v/>
      </c>
      <c r="K95" s="35" t="str">
        <f t="shared" si="32"/>
        <v/>
      </c>
      <c r="L95" s="35" t="str">
        <f>IF($B95="","",IF(الموظفين!$G95="",D95,N(الموظفين!$G95)))</f>
        <v/>
      </c>
      <c r="M95" s="35" t="str">
        <f t="shared" si="33"/>
        <v/>
      </c>
      <c r="N95" s="35" t="str">
        <f t="shared" si="34"/>
        <v/>
      </c>
      <c r="O95" s="35" t="str">
        <f t="shared" si="35"/>
        <v/>
      </c>
      <c r="P95" s="35" t="str">
        <f>IF($B95="","",ROUND(N('متغيرات الشهر'!J95)*N(الموظفين!$D95)/WorkDays,2))</f>
        <v/>
      </c>
      <c r="Q95" s="35" t="str">
        <f>IF($B95="","",ROUND(MAX(0,MIN(N('متغيرات الشهر'!K95),AA95)),2))</f>
        <v/>
      </c>
      <c r="R95" s="35" t="str">
        <f>IF($B95="","",N('متغيرات الشهر'!L95))</f>
        <v/>
      </c>
      <c r="S95" s="35" t="str">
        <f t="shared" si="36"/>
        <v/>
      </c>
      <c r="T95" s="36" t="str">
        <f t="shared" si="37"/>
        <v/>
      </c>
      <c r="U95" s="35" t="str">
        <f t="shared" si="38"/>
        <v/>
      </c>
      <c r="V95" s="35" t="str">
        <f t="shared" si="39"/>
        <v/>
      </c>
      <c r="W95" s="33" t="str">
        <f t="shared" si="40"/>
        <v/>
      </c>
      <c r="X95" s="37" t="str">
        <f>IF($B95="","",MAX(0,WorkDays-N('متغيرات الشهر'!C95)-N('متغيرات الشهر'!D95)))</f>
        <v/>
      </c>
      <c r="Y95" s="35" t="str">
        <f t="shared" si="41"/>
        <v/>
      </c>
      <c r="Z95" s="38" t="str">
        <f t="shared" si="42"/>
        <v/>
      </c>
      <c r="AA95" s="35" t="str">
        <f t="shared" si="43"/>
        <v/>
      </c>
      <c r="AB95" s="35" t="str">
        <f>IF($B95="","",ROUND(N('متغيرات الشهر'!K95)-Q95,2))</f>
        <v/>
      </c>
      <c r="AC95" s="33" t="str">
        <f>IF($B95="","",IF(AB95&gt;0,"قسط سلفة اتأجل "&amp;TEXT(AB95,"#,##0.00")&amp;"|","")&amp;IF(N('متغيرات الشهر'!J95)&gt;5,"جزاءات فوق 5 أيام (م.143)|","")&amp;IF(AA95&lt;0,"الخصومات أكبر من المرتب|",""))</f>
        <v/>
      </c>
      <c r="AD95" s="35" t="str">
        <f t="shared" si="44"/>
        <v/>
      </c>
    </row>
    <row r="96" spans="1:30" ht="19.95" customHeight="1" x14ac:dyDescent="0.3">
      <c r="A96" s="33" t="str">
        <f>IF(الموظفين!$B96="","",الموظفين!$A96)</f>
        <v/>
      </c>
      <c r="B96" s="34" t="str">
        <f>IF(الموظفين!$B96="","",الموظفين!$B96)</f>
        <v/>
      </c>
      <c r="C96" s="33" t="str">
        <f>IF(الموظفين!$B96="","",الموظفين!$C96)</f>
        <v/>
      </c>
      <c r="D96" s="35" t="str">
        <f>IF($B96="","",N(الموظفين!$D96)+N(الموظفين!$E96)+N(الموظفين!$F96))</f>
        <v/>
      </c>
      <c r="E96" s="35" t="str">
        <f t="shared" si="30"/>
        <v/>
      </c>
      <c r="F96" s="35" t="str">
        <f>IF($B96="","",ROUND((N('متغيرات الشهر'!C96)+N('متغيرات الشهر'!D96))*E96,2))</f>
        <v/>
      </c>
      <c r="G96" s="35" t="str">
        <f>IF($B96="","",ROUND(MIN(N('متغيرات الشهر'!E96),X96*ROUND(DayHours*60,0))*E96/ROUND(DayHours*60,0),2))</f>
        <v/>
      </c>
      <c r="H96" s="35" t="str">
        <f t="shared" si="31"/>
        <v/>
      </c>
      <c r="I96" s="35" t="str">
        <f>IF($B96="","",ROUND(N('متغيرات الشهر'!F96)*H96*OTDay+N('متغيرات الشهر'!G96)*H96*OTNight+N('متغيرات الشهر'!H96)*H96*OTRest,2))</f>
        <v/>
      </c>
      <c r="J96" s="35" t="str">
        <f>IF($B96="","",N('متغيرات الشهر'!I96))</f>
        <v/>
      </c>
      <c r="K96" s="35" t="str">
        <f t="shared" si="32"/>
        <v/>
      </c>
      <c r="L96" s="35" t="str">
        <f>IF($B96="","",IF(الموظفين!$G96="",D96,N(الموظفين!$G96)))</f>
        <v/>
      </c>
      <c r="M96" s="35" t="str">
        <f t="shared" si="33"/>
        <v/>
      </c>
      <c r="N96" s="35" t="str">
        <f t="shared" si="34"/>
        <v/>
      </c>
      <c r="O96" s="35" t="str">
        <f t="shared" si="35"/>
        <v/>
      </c>
      <c r="P96" s="35" t="str">
        <f>IF($B96="","",ROUND(N('متغيرات الشهر'!J96)*N(الموظفين!$D96)/WorkDays,2))</f>
        <v/>
      </c>
      <c r="Q96" s="35" t="str">
        <f>IF($B96="","",ROUND(MAX(0,MIN(N('متغيرات الشهر'!K96),AA96)),2))</f>
        <v/>
      </c>
      <c r="R96" s="35" t="str">
        <f>IF($B96="","",N('متغيرات الشهر'!L96))</f>
        <v/>
      </c>
      <c r="S96" s="35" t="str">
        <f t="shared" si="36"/>
        <v/>
      </c>
      <c r="T96" s="36" t="str">
        <f t="shared" si="37"/>
        <v/>
      </c>
      <c r="U96" s="35" t="str">
        <f t="shared" si="38"/>
        <v/>
      </c>
      <c r="V96" s="35" t="str">
        <f t="shared" si="39"/>
        <v/>
      </c>
      <c r="W96" s="33" t="str">
        <f t="shared" si="40"/>
        <v/>
      </c>
      <c r="X96" s="37" t="str">
        <f>IF($B96="","",MAX(0,WorkDays-N('متغيرات الشهر'!C96)-N('متغيرات الشهر'!D96)))</f>
        <v/>
      </c>
      <c r="Y96" s="35" t="str">
        <f t="shared" si="41"/>
        <v/>
      </c>
      <c r="Z96" s="38" t="str">
        <f t="shared" si="42"/>
        <v/>
      </c>
      <c r="AA96" s="35" t="str">
        <f t="shared" si="43"/>
        <v/>
      </c>
      <c r="AB96" s="35" t="str">
        <f>IF($B96="","",ROUND(N('متغيرات الشهر'!K96)-Q96,2))</f>
        <v/>
      </c>
      <c r="AC96" s="33" t="str">
        <f>IF($B96="","",IF(AB96&gt;0,"قسط سلفة اتأجل "&amp;TEXT(AB96,"#,##0.00")&amp;"|","")&amp;IF(N('متغيرات الشهر'!J96)&gt;5,"جزاءات فوق 5 أيام (م.143)|","")&amp;IF(AA96&lt;0,"الخصومات أكبر من المرتب|",""))</f>
        <v/>
      </c>
      <c r="AD96" s="35" t="str">
        <f t="shared" si="44"/>
        <v/>
      </c>
    </row>
    <row r="97" spans="1:30" ht="19.95" customHeight="1" x14ac:dyDescent="0.3">
      <c r="A97" s="33" t="str">
        <f>IF(الموظفين!$B97="","",الموظفين!$A97)</f>
        <v/>
      </c>
      <c r="B97" s="34" t="str">
        <f>IF(الموظفين!$B97="","",الموظفين!$B97)</f>
        <v/>
      </c>
      <c r="C97" s="33" t="str">
        <f>IF(الموظفين!$B97="","",الموظفين!$C97)</f>
        <v/>
      </c>
      <c r="D97" s="35" t="str">
        <f>IF($B97="","",N(الموظفين!$D97)+N(الموظفين!$E97)+N(الموظفين!$F97))</f>
        <v/>
      </c>
      <c r="E97" s="35" t="str">
        <f t="shared" si="30"/>
        <v/>
      </c>
      <c r="F97" s="35" t="str">
        <f>IF($B97="","",ROUND((N('متغيرات الشهر'!C97)+N('متغيرات الشهر'!D97))*E97,2))</f>
        <v/>
      </c>
      <c r="G97" s="35" t="str">
        <f>IF($B97="","",ROUND(MIN(N('متغيرات الشهر'!E97),X97*ROUND(DayHours*60,0))*E97/ROUND(DayHours*60,0),2))</f>
        <v/>
      </c>
      <c r="H97" s="35" t="str">
        <f t="shared" si="31"/>
        <v/>
      </c>
      <c r="I97" s="35" t="str">
        <f>IF($B97="","",ROUND(N('متغيرات الشهر'!F97)*H97*OTDay+N('متغيرات الشهر'!G97)*H97*OTNight+N('متغيرات الشهر'!H97)*H97*OTRest,2))</f>
        <v/>
      </c>
      <c r="J97" s="35" t="str">
        <f>IF($B97="","",N('متغيرات الشهر'!I97))</f>
        <v/>
      </c>
      <c r="K97" s="35" t="str">
        <f t="shared" si="32"/>
        <v/>
      </c>
      <c r="L97" s="35" t="str">
        <f>IF($B97="","",IF(الموظفين!$G97="",D97,N(الموظفين!$G97)))</f>
        <v/>
      </c>
      <c r="M97" s="35" t="str">
        <f t="shared" si="33"/>
        <v/>
      </c>
      <c r="N97" s="35" t="str">
        <f t="shared" si="34"/>
        <v/>
      </c>
      <c r="O97" s="35" t="str">
        <f t="shared" si="35"/>
        <v/>
      </c>
      <c r="P97" s="35" t="str">
        <f>IF($B97="","",ROUND(N('متغيرات الشهر'!J97)*N(الموظفين!$D97)/WorkDays,2))</f>
        <v/>
      </c>
      <c r="Q97" s="35" t="str">
        <f>IF($B97="","",ROUND(MAX(0,MIN(N('متغيرات الشهر'!K97),AA97)),2))</f>
        <v/>
      </c>
      <c r="R97" s="35" t="str">
        <f>IF($B97="","",N('متغيرات الشهر'!L97))</f>
        <v/>
      </c>
      <c r="S97" s="35" t="str">
        <f t="shared" si="36"/>
        <v/>
      </c>
      <c r="T97" s="36" t="str">
        <f t="shared" si="37"/>
        <v/>
      </c>
      <c r="U97" s="35" t="str">
        <f t="shared" si="38"/>
        <v/>
      </c>
      <c r="V97" s="35" t="str">
        <f t="shared" si="39"/>
        <v/>
      </c>
      <c r="W97" s="33" t="str">
        <f t="shared" si="40"/>
        <v/>
      </c>
      <c r="X97" s="37" t="str">
        <f>IF($B97="","",MAX(0,WorkDays-N('متغيرات الشهر'!C97)-N('متغيرات الشهر'!D97)))</f>
        <v/>
      </c>
      <c r="Y97" s="35" t="str">
        <f t="shared" si="41"/>
        <v/>
      </c>
      <c r="Z97" s="38" t="str">
        <f t="shared" si="42"/>
        <v/>
      </c>
      <c r="AA97" s="35" t="str">
        <f t="shared" si="43"/>
        <v/>
      </c>
      <c r="AB97" s="35" t="str">
        <f>IF($B97="","",ROUND(N('متغيرات الشهر'!K97)-Q97,2))</f>
        <v/>
      </c>
      <c r="AC97" s="33" t="str">
        <f>IF($B97="","",IF(AB97&gt;0,"قسط سلفة اتأجل "&amp;TEXT(AB97,"#,##0.00")&amp;"|","")&amp;IF(N('متغيرات الشهر'!J97)&gt;5,"جزاءات فوق 5 أيام (م.143)|","")&amp;IF(AA97&lt;0,"الخصومات أكبر من المرتب|",""))</f>
        <v/>
      </c>
      <c r="AD97" s="35" t="str">
        <f t="shared" si="44"/>
        <v/>
      </c>
    </row>
    <row r="98" spans="1:30" ht="19.95" customHeight="1" x14ac:dyDescent="0.3">
      <c r="A98" s="33" t="str">
        <f>IF(الموظفين!$B98="","",الموظفين!$A98)</f>
        <v/>
      </c>
      <c r="B98" s="34" t="str">
        <f>IF(الموظفين!$B98="","",الموظفين!$B98)</f>
        <v/>
      </c>
      <c r="C98" s="33" t="str">
        <f>IF(الموظفين!$B98="","",الموظفين!$C98)</f>
        <v/>
      </c>
      <c r="D98" s="35" t="str">
        <f>IF($B98="","",N(الموظفين!$D98)+N(الموظفين!$E98)+N(الموظفين!$F98))</f>
        <v/>
      </c>
      <c r="E98" s="35" t="str">
        <f t="shared" si="30"/>
        <v/>
      </c>
      <c r="F98" s="35" t="str">
        <f>IF($B98="","",ROUND((N('متغيرات الشهر'!C98)+N('متغيرات الشهر'!D98))*E98,2))</f>
        <v/>
      </c>
      <c r="G98" s="35" t="str">
        <f>IF($B98="","",ROUND(MIN(N('متغيرات الشهر'!E98),X98*ROUND(DayHours*60,0))*E98/ROUND(DayHours*60,0),2))</f>
        <v/>
      </c>
      <c r="H98" s="35" t="str">
        <f t="shared" si="31"/>
        <v/>
      </c>
      <c r="I98" s="35" t="str">
        <f>IF($B98="","",ROUND(N('متغيرات الشهر'!F98)*H98*OTDay+N('متغيرات الشهر'!G98)*H98*OTNight+N('متغيرات الشهر'!H98)*H98*OTRest,2))</f>
        <v/>
      </c>
      <c r="J98" s="35" t="str">
        <f>IF($B98="","",N('متغيرات الشهر'!I98))</f>
        <v/>
      </c>
      <c r="K98" s="35" t="str">
        <f t="shared" si="32"/>
        <v/>
      </c>
      <c r="L98" s="35" t="str">
        <f>IF($B98="","",IF(الموظفين!$G98="",D98,N(الموظفين!$G98)))</f>
        <v/>
      </c>
      <c r="M98" s="35" t="str">
        <f t="shared" si="33"/>
        <v/>
      </c>
      <c r="N98" s="35" t="str">
        <f t="shared" si="34"/>
        <v/>
      </c>
      <c r="O98" s="35" t="str">
        <f t="shared" si="35"/>
        <v/>
      </c>
      <c r="P98" s="35" t="str">
        <f>IF($B98="","",ROUND(N('متغيرات الشهر'!J98)*N(الموظفين!$D98)/WorkDays,2))</f>
        <v/>
      </c>
      <c r="Q98" s="35" t="str">
        <f>IF($B98="","",ROUND(MAX(0,MIN(N('متغيرات الشهر'!K98),AA98)),2))</f>
        <v/>
      </c>
      <c r="R98" s="35" t="str">
        <f>IF($B98="","",N('متغيرات الشهر'!L98))</f>
        <v/>
      </c>
      <c r="S98" s="35" t="str">
        <f t="shared" si="36"/>
        <v/>
      </c>
      <c r="T98" s="36" t="str">
        <f t="shared" si="37"/>
        <v/>
      </c>
      <c r="U98" s="35" t="str">
        <f t="shared" si="38"/>
        <v/>
      </c>
      <c r="V98" s="35" t="str">
        <f t="shared" si="39"/>
        <v/>
      </c>
      <c r="W98" s="33" t="str">
        <f t="shared" si="40"/>
        <v/>
      </c>
      <c r="X98" s="37" t="str">
        <f>IF($B98="","",MAX(0,WorkDays-N('متغيرات الشهر'!C98)-N('متغيرات الشهر'!D98)))</f>
        <v/>
      </c>
      <c r="Y98" s="35" t="str">
        <f t="shared" si="41"/>
        <v/>
      </c>
      <c r="Z98" s="38" t="str">
        <f t="shared" si="42"/>
        <v/>
      </c>
      <c r="AA98" s="35" t="str">
        <f t="shared" si="43"/>
        <v/>
      </c>
      <c r="AB98" s="35" t="str">
        <f>IF($B98="","",ROUND(N('متغيرات الشهر'!K98)-Q98,2))</f>
        <v/>
      </c>
      <c r="AC98" s="33" t="str">
        <f>IF($B98="","",IF(AB98&gt;0,"قسط سلفة اتأجل "&amp;TEXT(AB98,"#,##0.00")&amp;"|","")&amp;IF(N('متغيرات الشهر'!J98)&gt;5,"جزاءات فوق 5 أيام (م.143)|","")&amp;IF(AA98&lt;0,"الخصومات أكبر من المرتب|",""))</f>
        <v/>
      </c>
      <c r="AD98" s="35" t="str">
        <f t="shared" si="44"/>
        <v/>
      </c>
    </row>
    <row r="99" spans="1:30" ht="19.95" customHeight="1" x14ac:dyDescent="0.3">
      <c r="A99" s="33" t="str">
        <f>IF(الموظفين!$B99="","",الموظفين!$A99)</f>
        <v/>
      </c>
      <c r="B99" s="34" t="str">
        <f>IF(الموظفين!$B99="","",الموظفين!$B99)</f>
        <v/>
      </c>
      <c r="C99" s="33" t="str">
        <f>IF(الموظفين!$B99="","",الموظفين!$C99)</f>
        <v/>
      </c>
      <c r="D99" s="35" t="str">
        <f>IF($B99="","",N(الموظفين!$D99)+N(الموظفين!$E99)+N(الموظفين!$F99))</f>
        <v/>
      </c>
      <c r="E99" s="35" t="str">
        <f t="shared" si="30"/>
        <v/>
      </c>
      <c r="F99" s="35" t="str">
        <f>IF($B99="","",ROUND((N('متغيرات الشهر'!C99)+N('متغيرات الشهر'!D99))*E99,2))</f>
        <v/>
      </c>
      <c r="G99" s="35" t="str">
        <f>IF($B99="","",ROUND(MIN(N('متغيرات الشهر'!E99),X99*ROUND(DayHours*60,0))*E99/ROUND(DayHours*60,0),2))</f>
        <v/>
      </c>
      <c r="H99" s="35" t="str">
        <f t="shared" si="31"/>
        <v/>
      </c>
      <c r="I99" s="35" t="str">
        <f>IF($B99="","",ROUND(N('متغيرات الشهر'!F99)*H99*OTDay+N('متغيرات الشهر'!G99)*H99*OTNight+N('متغيرات الشهر'!H99)*H99*OTRest,2))</f>
        <v/>
      </c>
      <c r="J99" s="35" t="str">
        <f>IF($B99="","",N('متغيرات الشهر'!I99))</f>
        <v/>
      </c>
      <c r="K99" s="35" t="str">
        <f t="shared" si="32"/>
        <v/>
      </c>
      <c r="L99" s="35" t="str">
        <f>IF($B99="","",IF(الموظفين!$G99="",D99,N(الموظفين!$G99)))</f>
        <v/>
      </c>
      <c r="M99" s="35" t="str">
        <f t="shared" si="33"/>
        <v/>
      </c>
      <c r="N99" s="35" t="str">
        <f t="shared" si="34"/>
        <v/>
      </c>
      <c r="O99" s="35" t="str">
        <f t="shared" si="35"/>
        <v/>
      </c>
      <c r="P99" s="35" t="str">
        <f>IF($B99="","",ROUND(N('متغيرات الشهر'!J99)*N(الموظفين!$D99)/WorkDays,2))</f>
        <v/>
      </c>
      <c r="Q99" s="35" t="str">
        <f>IF($B99="","",ROUND(MAX(0,MIN(N('متغيرات الشهر'!K99),AA99)),2))</f>
        <v/>
      </c>
      <c r="R99" s="35" t="str">
        <f>IF($B99="","",N('متغيرات الشهر'!L99))</f>
        <v/>
      </c>
      <c r="S99" s="35" t="str">
        <f t="shared" si="36"/>
        <v/>
      </c>
      <c r="T99" s="36" t="str">
        <f t="shared" si="37"/>
        <v/>
      </c>
      <c r="U99" s="35" t="str">
        <f t="shared" si="38"/>
        <v/>
      </c>
      <c r="V99" s="35" t="str">
        <f t="shared" si="39"/>
        <v/>
      </c>
      <c r="W99" s="33" t="str">
        <f t="shared" si="40"/>
        <v/>
      </c>
      <c r="X99" s="37" t="str">
        <f>IF($B99="","",MAX(0,WorkDays-N('متغيرات الشهر'!C99)-N('متغيرات الشهر'!D99)))</f>
        <v/>
      </c>
      <c r="Y99" s="35" t="str">
        <f t="shared" si="41"/>
        <v/>
      </c>
      <c r="Z99" s="38" t="str">
        <f t="shared" si="42"/>
        <v/>
      </c>
      <c r="AA99" s="35" t="str">
        <f t="shared" si="43"/>
        <v/>
      </c>
      <c r="AB99" s="35" t="str">
        <f>IF($B99="","",ROUND(N('متغيرات الشهر'!K99)-Q99,2))</f>
        <v/>
      </c>
      <c r="AC99" s="33" t="str">
        <f>IF($B99="","",IF(AB99&gt;0,"قسط سلفة اتأجل "&amp;TEXT(AB99,"#,##0.00")&amp;"|","")&amp;IF(N('متغيرات الشهر'!J99)&gt;5,"جزاءات فوق 5 أيام (م.143)|","")&amp;IF(AA99&lt;0,"الخصومات أكبر من المرتب|",""))</f>
        <v/>
      </c>
      <c r="AD99" s="35" t="str">
        <f t="shared" si="44"/>
        <v/>
      </c>
    </row>
    <row r="100" spans="1:30" ht="19.95" customHeight="1" x14ac:dyDescent="0.3">
      <c r="A100" s="33" t="str">
        <f>IF(الموظفين!$B100="","",الموظفين!$A100)</f>
        <v/>
      </c>
      <c r="B100" s="34" t="str">
        <f>IF(الموظفين!$B100="","",الموظفين!$B100)</f>
        <v/>
      </c>
      <c r="C100" s="33" t="str">
        <f>IF(الموظفين!$B100="","",الموظفين!$C100)</f>
        <v/>
      </c>
      <c r="D100" s="35" t="str">
        <f>IF($B100="","",N(الموظفين!$D100)+N(الموظفين!$E100)+N(الموظفين!$F100))</f>
        <v/>
      </c>
      <c r="E100" s="35" t="str">
        <f t="shared" si="30"/>
        <v/>
      </c>
      <c r="F100" s="35" t="str">
        <f>IF($B100="","",ROUND((N('متغيرات الشهر'!C100)+N('متغيرات الشهر'!D100))*E100,2))</f>
        <v/>
      </c>
      <c r="G100" s="35" t="str">
        <f>IF($B100="","",ROUND(MIN(N('متغيرات الشهر'!E100),X100*ROUND(DayHours*60,0))*E100/ROUND(DayHours*60,0),2))</f>
        <v/>
      </c>
      <c r="H100" s="35" t="str">
        <f t="shared" si="31"/>
        <v/>
      </c>
      <c r="I100" s="35" t="str">
        <f>IF($B100="","",ROUND(N('متغيرات الشهر'!F100)*H100*OTDay+N('متغيرات الشهر'!G100)*H100*OTNight+N('متغيرات الشهر'!H100)*H100*OTRest,2))</f>
        <v/>
      </c>
      <c r="J100" s="35" t="str">
        <f>IF($B100="","",N('متغيرات الشهر'!I100))</f>
        <v/>
      </c>
      <c r="K100" s="35" t="str">
        <f t="shared" si="32"/>
        <v/>
      </c>
      <c r="L100" s="35" t="str">
        <f>IF($B100="","",IF(الموظفين!$G100="",D100,N(الموظفين!$G100)))</f>
        <v/>
      </c>
      <c r="M100" s="35" t="str">
        <f t="shared" si="33"/>
        <v/>
      </c>
      <c r="N100" s="35" t="str">
        <f t="shared" si="34"/>
        <v/>
      </c>
      <c r="O100" s="35" t="str">
        <f t="shared" si="35"/>
        <v/>
      </c>
      <c r="P100" s="35" t="str">
        <f>IF($B100="","",ROUND(N('متغيرات الشهر'!J100)*N(الموظفين!$D100)/WorkDays,2))</f>
        <v/>
      </c>
      <c r="Q100" s="35" t="str">
        <f>IF($B100="","",ROUND(MAX(0,MIN(N('متغيرات الشهر'!K100),AA100)),2))</f>
        <v/>
      </c>
      <c r="R100" s="35" t="str">
        <f>IF($B100="","",N('متغيرات الشهر'!L100))</f>
        <v/>
      </c>
      <c r="S100" s="35" t="str">
        <f t="shared" si="36"/>
        <v/>
      </c>
      <c r="T100" s="36" t="str">
        <f t="shared" si="37"/>
        <v/>
      </c>
      <c r="U100" s="35" t="str">
        <f t="shared" si="38"/>
        <v/>
      </c>
      <c r="V100" s="35" t="str">
        <f t="shared" si="39"/>
        <v/>
      </c>
      <c r="W100" s="33" t="str">
        <f t="shared" si="40"/>
        <v/>
      </c>
      <c r="X100" s="37" t="str">
        <f>IF($B100="","",MAX(0,WorkDays-N('متغيرات الشهر'!C100)-N('متغيرات الشهر'!D100)))</f>
        <v/>
      </c>
      <c r="Y100" s="35" t="str">
        <f t="shared" si="41"/>
        <v/>
      </c>
      <c r="Z100" s="38" t="str">
        <f t="shared" si="42"/>
        <v/>
      </c>
      <c r="AA100" s="35" t="str">
        <f t="shared" si="43"/>
        <v/>
      </c>
      <c r="AB100" s="35" t="str">
        <f>IF($B100="","",ROUND(N('متغيرات الشهر'!K100)-Q100,2))</f>
        <v/>
      </c>
      <c r="AC100" s="33" t="str">
        <f>IF($B100="","",IF(AB100&gt;0,"قسط سلفة اتأجل "&amp;TEXT(AB100,"#,##0.00")&amp;"|","")&amp;IF(N('متغيرات الشهر'!J100)&gt;5,"جزاءات فوق 5 أيام (م.143)|","")&amp;IF(AA100&lt;0,"الخصومات أكبر من المرتب|",""))</f>
        <v/>
      </c>
      <c r="AD100" s="35" t="str">
        <f t="shared" si="44"/>
        <v/>
      </c>
    </row>
    <row r="101" spans="1:30" ht="19.95" customHeight="1" x14ac:dyDescent="0.3">
      <c r="A101" s="33" t="str">
        <f>IF(الموظفين!$B101="","",الموظفين!$A101)</f>
        <v/>
      </c>
      <c r="B101" s="34" t="str">
        <f>IF(الموظفين!$B101="","",الموظفين!$B101)</f>
        <v/>
      </c>
      <c r="C101" s="33" t="str">
        <f>IF(الموظفين!$B101="","",الموظفين!$C101)</f>
        <v/>
      </c>
      <c r="D101" s="35" t="str">
        <f>IF($B101="","",N(الموظفين!$D101)+N(الموظفين!$E101)+N(الموظفين!$F101))</f>
        <v/>
      </c>
      <c r="E101" s="35" t="str">
        <f t="shared" si="30"/>
        <v/>
      </c>
      <c r="F101" s="35" t="str">
        <f>IF($B101="","",ROUND((N('متغيرات الشهر'!C101)+N('متغيرات الشهر'!D101))*E101,2))</f>
        <v/>
      </c>
      <c r="G101" s="35" t="str">
        <f>IF($B101="","",ROUND(MIN(N('متغيرات الشهر'!E101),X101*ROUND(DayHours*60,0))*E101/ROUND(DayHours*60,0),2))</f>
        <v/>
      </c>
      <c r="H101" s="35" t="str">
        <f t="shared" si="31"/>
        <v/>
      </c>
      <c r="I101" s="35" t="str">
        <f>IF($B101="","",ROUND(N('متغيرات الشهر'!F101)*H101*OTDay+N('متغيرات الشهر'!G101)*H101*OTNight+N('متغيرات الشهر'!H101)*H101*OTRest,2))</f>
        <v/>
      </c>
      <c r="J101" s="35" t="str">
        <f>IF($B101="","",N('متغيرات الشهر'!I101))</f>
        <v/>
      </c>
      <c r="K101" s="35" t="str">
        <f t="shared" si="32"/>
        <v/>
      </c>
      <c r="L101" s="35" t="str">
        <f>IF($B101="","",IF(الموظفين!$G101="",D101,N(الموظفين!$G101)))</f>
        <v/>
      </c>
      <c r="M101" s="35" t="str">
        <f t="shared" si="33"/>
        <v/>
      </c>
      <c r="N101" s="35" t="str">
        <f t="shared" si="34"/>
        <v/>
      </c>
      <c r="O101" s="35" t="str">
        <f t="shared" si="35"/>
        <v/>
      </c>
      <c r="P101" s="35" t="str">
        <f>IF($B101="","",ROUND(N('متغيرات الشهر'!J101)*N(الموظفين!$D101)/WorkDays,2))</f>
        <v/>
      </c>
      <c r="Q101" s="35" t="str">
        <f>IF($B101="","",ROUND(MAX(0,MIN(N('متغيرات الشهر'!K101),AA101)),2))</f>
        <v/>
      </c>
      <c r="R101" s="35" t="str">
        <f>IF($B101="","",N('متغيرات الشهر'!L101))</f>
        <v/>
      </c>
      <c r="S101" s="35" t="str">
        <f t="shared" si="36"/>
        <v/>
      </c>
      <c r="T101" s="36" t="str">
        <f t="shared" si="37"/>
        <v/>
      </c>
      <c r="U101" s="35" t="str">
        <f t="shared" si="38"/>
        <v/>
      </c>
      <c r="V101" s="35" t="str">
        <f t="shared" si="39"/>
        <v/>
      </c>
      <c r="W101" s="33" t="str">
        <f t="shared" si="40"/>
        <v/>
      </c>
      <c r="X101" s="37" t="str">
        <f>IF($B101="","",MAX(0,WorkDays-N('متغيرات الشهر'!C101)-N('متغيرات الشهر'!D101)))</f>
        <v/>
      </c>
      <c r="Y101" s="35" t="str">
        <f t="shared" si="41"/>
        <v/>
      </c>
      <c r="Z101" s="38" t="str">
        <f t="shared" si="42"/>
        <v/>
      </c>
      <c r="AA101" s="35" t="str">
        <f t="shared" si="43"/>
        <v/>
      </c>
      <c r="AB101" s="35" t="str">
        <f>IF($B101="","",ROUND(N('متغيرات الشهر'!K101)-Q101,2))</f>
        <v/>
      </c>
      <c r="AC101" s="33" t="str">
        <f>IF($B101="","",IF(AB101&gt;0,"قسط سلفة اتأجل "&amp;TEXT(AB101,"#,##0.00")&amp;"|","")&amp;IF(N('متغيرات الشهر'!J101)&gt;5,"جزاءات فوق 5 أيام (م.143)|","")&amp;IF(AA101&lt;0,"الخصومات أكبر من المرتب|",""))</f>
        <v/>
      </c>
      <c r="AD101" s="35" t="str">
        <f t="shared" si="44"/>
        <v/>
      </c>
    </row>
    <row r="102" spans="1:30" ht="19.95" customHeight="1" x14ac:dyDescent="0.3">
      <c r="A102" s="33" t="str">
        <f>IF(الموظفين!$B102="","",الموظفين!$A102)</f>
        <v/>
      </c>
      <c r="B102" s="34" t="str">
        <f>IF(الموظفين!$B102="","",الموظفين!$B102)</f>
        <v/>
      </c>
      <c r="C102" s="33" t="str">
        <f>IF(الموظفين!$B102="","",الموظفين!$C102)</f>
        <v/>
      </c>
      <c r="D102" s="35" t="str">
        <f>IF($B102="","",N(الموظفين!$D102)+N(الموظفين!$E102)+N(الموظفين!$F102))</f>
        <v/>
      </c>
      <c r="E102" s="35" t="str">
        <f t="shared" ref="E102:E133" si="45">IF($B102="","",IF(D102&gt;0,D102/WorkDays,0))</f>
        <v/>
      </c>
      <c r="F102" s="35" t="str">
        <f>IF($B102="","",ROUND((N('متغيرات الشهر'!C102)+N('متغيرات الشهر'!D102))*E102,2))</f>
        <v/>
      </c>
      <c r="G102" s="35" t="str">
        <f>IF($B102="","",ROUND(MIN(N('متغيرات الشهر'!E102),X102*ROUND(DayHours*60,0))*E102/ROUND(DayHours*60,0),2))</f>
        <v/>
      </c>
      <c r="H102" s="35" t="str">
        <f t="shared" si="31"/>
        <v/>
      </c>
      <c r="I102" s="35" t="str">
        <f>IF($B102="","",ROUND(N('متغيرات الشهر'!F102)*H102*OTDay+N('متغيرات الشهر'!G102)*H102*OTNight+N('متغيرات الشهر'!H102)*H102*OTRest,2))</f>
        <v/>
      </c>
      <c r="J102" s="35" t="str">
        <f>IF($B102="","",N('متغيرات الشهر'!I102))</f>
        <v/>
      </c>
      <c r="K102" s="35" t="str">
        <f t="shared" ref="K102:K133" si="46">IF($B102="","",D102+J102+I102-F102-G102)</f>
        <v/>
      </c>
      <c r="L102" s="35" t="str">
        <f>IF($B102="","",IF(الموظفين!$G102="",D102,N(الموظفين!$G102)))</f>
        <v/>
      </c>
      <c r="M102" s="35" t="str">
        <f t="shared" ref="M102:M133" si="47">IF($B102="","",IF(AND(SIOn="نعم",L102&gt;0),ROUND(MAX(SIFloor,MIN(L102,SICap))*SIEmpRate,2),0))</f>
        <v/>
      </c>
      <c r="N102" s="35" t="str">
        <f t="shared" ref="N102:N133" si="48">IF($B102="","",MAX(0,K102-M102))</f>
        <v/>
      </c>
      <c r="O102" s="35" t="str">
        <f t="shared" si="35"/>
        <v/>
      </c>
      <c r="P102" s="35" t="str">
        <f>IF($B102="","",ROUND(N('متغيرات الشهر'!J102)*N(الموظفين!$D102)/WorkDays,2))</f>
        <v/>
      </c>
      <c r="Q102" s="35" t="str">
        <f>IF($B102="","",ROUND(MAX(0,MIN(N('متغيرات الشهر'!K102),AA102)),2))</f>
        <v/>
      </c>
      <c r="R102" s="35" t="str">
        <f>IF($B102="","",N('متغيرات الشهر'!L102))</f>
        <v/>
      </c>
      <c r="S102" s="35" t="str">
        <f t="shared" ref="S102:S133" si="49">IF($B102="","",ROUND(F102+G102+M102+O102+Q102+R102+P102,2))</f>
        <v/>
      </c>
      <c r="T102" s="36" t="str">
        <f t="shared" ref="T102:T133" si="50">IF($B102="","",MAX(0,ROUND(D102+J102+I102-S102,2)))</f>
        <v/>
      </c>
      <c r="U102" s="35" t="str">
        <f t="shared" si="38"/>
        <v/>
      </c>
      <c r="V102" s="35" t="str">
        <f t="shared" ref="V102:V133" si="51">IF($B102="","",ROUND(K102+U102,2))</f>
        <v/>
      </c>
      <c r="W102" s="33" t="str">
        <f t="shared" si="40"/>
        <v/>
      </c>
      <c r="X102" s="37" t="str">
        <f>IF($B102="","",MAX(0,WorkDays-N('متغيرات الشهر'!C102)-N('متغيرات الشهر'!D102)))</f>
        <v/>
      </c>
      <c r="Y102" s="35" t="str">
        <f t="shared" si="41"/>
        <v/>
      </c>
      <c r="Z102" s="38" t="str">
        <f t="shared" ref="Z102:Z133" si="52">IF($B102="","",SUMPRODUCT(--(BandLimits&lt;Y102)))</f>
        <v/>
      </c>
      <c r="AA102" s="35" t="str">
        <f t="shared" si="43"/>
        <v/>
      </c>
      <c r="AB102" s="35" t="str">
        <f>IF($B102="","",ROUND(N('متغيرات الشهر'!K102)-Q102,2))</f>
        <v/>
      </c>
      <c r="AC102" s="33" t="str">
        <f>IF($B102="","",IF(AB102&gt;0,"قسط سلفة اتأجل "&amp;TEXT(AB102,"#,##0.00")&amp;"|","")&amp;IF(N('متغيرات الشهر'!J102)&gt;5,"جزاءات فوق 5 أيام (م.143)|","")&amp;IF(AA102&lt;0,"الخصومات أكبر من المرتب|",""))</f>
        <v/>
      </c>
      <c r="AD102" s="35" t="str">
        <f t="shared" si="44"/>
        <v/>
      </c>
    </row>
    <row r="103" spans="1:30" ht="19.95" customHeight="1" x14ac:dyDescent="0.3">
      <c r="A103" s="33" t="str">
        <f>IF(الموظفين!$B103="","",الموظفين!$A103)</f>
        <v/>
      </c>
      <c r="B103" s="34" t="str">
        <f>IF(الموظفين!$B103="","",الموظفين!$B103)</f>
        <v/>
      </c>
      <c r="C103" s="33" t="str">
        <f>IF(الموظفين!$B103="","",الموظفين!$C103)</f>
        <v/>
      </c>
      <c r="D103" s="35" t="str">
        <f>IF($B103="","",N(الموظفين!$D103)+N(الموظفين!$E103)+N(الموظفين!$F103))</f>
        <v/>
      </c>
      <c r="E103" s="35" t="str">
        <f t="shared" si="45"/>
        <v/>
      </c>
      <c r="F103" s="35" t="str">
        <f>IF($B103="","",ROUND((N('متغيرات الشهر'!C103)+N('متغيرات الشهر'!D103))*E103,2))</f>
        <v/>
      </c>
      <c r="G103" s="35" t="str">
        <f>IF($B103="","",ROUND(MIN(N('متغيرات الشهر'!E103),X103*ROUND(DayHours*60,0))*E103/ROUND(DayHours*60,0),2))</f>
        <v/>
      </c>
      <c r="H103" s="35" t="str">
        <f t="shared" si="31"/>
        <v/>
      </c>
      <c r="I103" s="35" t="str">
        <f>IF($B103="","",ROUND(N('متغيرات الشهر'!F103)*H103*OTDay+N('متغيرات الشهر'!G103)*H103*OTNight+N('متغيرات الشهر'!H103)*H103*OTRest,2))</f>
        <v/>
      </c>
      <c r="J103" s="35" t="str">
        <f>IF($B103="","",N('متغيرات الشهر'!I103))</f>
        <v/>
      </c>
      <c r="K103" s="35" t="str">
        <f t="shared" si="46"/>
        <v/>
      </c>
      <c r="L103" s="35" t="str">
        <f>IF($B103="","",IF(الموظفين!$G103="",D103,N(الموظفين!$G103)))</f>
        <v/>
      </c>
      <c r="M103" s="35" t="str">
        <f t="shared" si="47"/>
        <v/>
      </c>
      <c r="N103" s="35" t="str">
        <f t="shared" si="48"/>
        <v/>
      </c>
      <c r="O103" s="35" t="str">
        <f t="shared" si="35"/>
        <v/>
      </c>
      <c r="P103" s="35" t="str">
        <f>IF($B103="","",ROUND(N('متغيرات الشهر'!J103)*N(الموظفين!$D103)/WorkDays,2))</f>
        <v/>
      </c>
      <c r="Q103" s="35" t="str">
        <f>IF($B103="","",ROUND(MAX(0,MIN(N('متغيرات الشهر'!K103),AA103)),2))</f>
        <v/>
      </c>
      <c r="R103" s="35" t="str">
        <f>IF($B103="","",N('متغيرات الشهر'!L103))</f>
        <v/>
      </c>
      <c r="S103" s="35" t="str">
        <f t="shared" si="49"/>
        <v/>
      </c>
      <c r="T103" s="36" t="str">
        <f t="shared" si="50"/>
        <v/>
      </c>
      <c r="U103" s="35" t="str">
        <f t="shared" si="38"/>
        <v/>
      </c>
      <c r="V103" s="35" t="str">
        <f t="shared" si="51"/>
        <v/>
      </c>
      <c r="W103" s="33" t="str">
        <f t="shared" si="40"/>
        <v/>
      </c>
      <c r="X103" s="37" t="str">
        <f>IF($B103="","",MAX(0,WorkDays-N('متغيرات الشهر'!C103)-N('متغيرات الشهر'!D103)))</f>
        <v/>
      </c>
      <c r="Y103" s="35" t="str">
        <f t="shared" si="41"/>
        <v/>
      </c>
      <c r="Z103" s="38" t="str">
        <f t="shared" si="52"/>
        <v/>
      </c>
      <c r="AA103" s="35" t="str">
        <f t="shared" si="43"/>
        <v/>
      </c>
      <c r="AB103" s="35" t="str">
        <f>IF($B103="","",ROUND(N('متغيرات الشهر'!K103)-Q103,2))</f>
        <v/>
      </c>
      <c r="AC103" s="33" t="str">
        <f>IF($B103="","",IF(AB103&gt;0,"قسط سلفة اتأجل "&amp;TEXT(AB103,"#,##0.00")&amp;"|","")&amp;IF(N('متغيرات الشهر'!J103)&gt;5,"جزاءات فوق 5 أيام (م.143)|","")&amp;IF(AA103&lt;0,"الخصومات أكبر من المرتب|",""))</f>
        <v/>
      </c>
      <c r="AD103" s="35" t="str">
        <f t="shared" si="44"/>
        <v/>
      </c>
    </row>
    <row r="104" spans="1:30" ht="19.95" customHeight="1" x14ac:dyDescent="0.3">
      <c r="A104" s="33" t="str">
        <f>IF(الموظفين!$B104="","",الموظفين!$A104)</f>
        <v/>
      </c>
      <c r="B104" s="34" t="str">
        <f>IF(الموظفين!$B104="","",الموظفين!$B104)</f>
        <v/>
      </c>
      <c r="C104" s="33" t="str">
        <f>IF(الموظفين!$B104="","",الموظفين!$C104)</f>
        <v/>
      </c>
      <c r="D104" s="35" t="str">
        <f>IF($B104="","",N(الموظفين!$D104)+N(الموظفين!$E104)+N(الموظفين!$F104))</f>
        <v/>
      </c>
      <c r="E104" s="35" t="str">
        <f t="shared" si="45"/>
        <v/>
      </c>
      <c r="F104" s="35" t="str">
        <f>IF($B104="","",ROUND((N('متغيرات الشهر'!C104)+N('متغيرات الشهر'!D104))*E104,2))</f>
        <v/>
      </c>
      <c r="G104" s="35" t="str">
        <f>IF($B104="","",ROUND(MIN(N('متغيرات الشهر'!E104),X104*ROUND(DayHours*60,0))*E104/ROUND(DayHours*60,0),2))</f>
        <v/>
      </c>
      <c r="H104" s="35" t="str">
        <f t="shared" si="31"/>
        <v/>
      </c>
      <c r="I104" s="35" t="str">
        <f>IF($B104="","",ROUND(N('متغيرات الشهر'!F104)*H104*OTDay+N('متغيرات الشهر'!G104)*H104*OTNight+N('متغيرات الشهر'!H104)*H104*OTRest,2))</f>
        <v/>
      </c>
      <c r="J104" s="35" t="str">
        <f>IF($B104="","",N('متغيرات الشهر'!I104))</f>
        <v/>
      </c>
      <c r="K104" s="35" t="str">
        <f t="shared" si="46"/>
        <v/>
      </c>
      <c r="L104" s="35" t="str">
        <f>IF($B104="","",IF(الموظفين!$G104="",D104,N(الموظفين!$G104)))</f>
        <v/>
      </c>
      <c r="M104" s="35" t="str">
        <f t="shared" si="47"/>
        <v/>
      </c>
      <c r="N104" s="35" t="str">
        <f t="shared" si="48"/>
        <v/>
      </c>
      <c r="O104" s="35" t="str">
        <f t="shared" si="35"/>
        <v/>
      </c>
      <c r="P104" s="35" t="str">
        <f>IF($B104="","",ROUND(N('متغيرات الشهر'!J104)*N(الموظفين!$D104)/WorkDays,2))</f>
        <v/>
      </c>
      <c r="Q104" s="35" t="str">
        <f>IF($B104="","",ROUND(MAX(0,MIN(N('متغيرات الشهر'!K104),AA104)),2))</f>
        <v/>
      </c>
      <c r="R104" s="35" t="str">
        <f>IF($B104="","",N('متغيرات الشهر'!L104))</f>
        <v/>
      </c>
      <c r="S104" s="35" t="str">
        <f t="shared" si="49"/>
        <v/>
      </c>
      <c r="T104" s="36" t="str">
        <f t="shared" si="50"/>
        <v/>
      </c>
      <c r="U104" s="35" t="str">
        <f t="shared" si="38"/>
        <v/>
      </c>
      <c r="V104" s="35" t="str">
        <f t="shared" si="51"/>
        <v/>
      </c>
      <c r="W104" s="33" t="str">
        <f t="shared" si="40"/>
        <v/>
      </c>
      <c r="X104" s="37" t="str">
        <f>IF($B104="","",MAX(0,WorkDays-N('متغيرات الشهر'!C104)-N('متغيرات الشهر'!D104)))</f>
        <v/>
      </c>
      <c r="Y104" s="35" t="str">
        <f t="shared" si="41"/>
        <v/>
      </c>
      <c r="Z104" s="38" t="str">
        <f t="shared" si="52"/>
        <v/>
      </c>
      <c r="AA104" s="35" t="str">
        <f t="shared" si="43"/>
        <v/>
      </c>
      <c r="AB104" s="35" t="str">
        <f>IF($B104="","",ROUND(N('متغيرات الشهر'!K104)-Q104,2))</f>
        <v/>
      </c>
      <c r="AC104" s="33" t="str">
        <f>IF($B104="","",IF(AB104&gt;0,"قسط سلفة اتأجل "&amp;TEXT(AB104,"#,##0.00")&amp;"|","")&amp;IF(N('متغيرات الشهر'!J104)&gt;5,"جزاءات فوق 5 أيام (م.143)|","")&amp;IF(AA104&lt;0,"الخصومات أكبر من المرتب|",""))</f>
        <v/>
      </c>
      <c r="AD104" s="35" t="str">
        <f t="shared" si="44"/>
        <v/>
      </c>
    </row>
    <row r="105" spans="1:30" ht="19.95" customHeight="1" x14ac:dyDescent="0.3">
      <c r="A105" s="33" t="str">
        <f>IF(الموظفين!$B105="","",الموظفين!$A105)</f>
        <v/>
      </c>
      <c r="B105" s="34" t="str">
        <f>IF(الموظفين!$B105="","",الموظفين!$B105)</f>
        <v/>
      </c>
      <c r="C105" s="33" t="str">
        <f>IF(الموظفين!$B105="","",الموظفين!$C105)</f>
        <v/>
      </c>
      <c r="D105" s="35" t="str">
        <f>IF($B105="","",N(الموظفين!$D105)+N(الموظفين!$E105)+N(الموظفين!$F105))</f>
        <v/>
      </c>
      <c r="E105" s="35" t="str">
        <f t="shared" si="45"/>
        <v/>
      </c>
      <c r="F105" s="35" t="str">
        <f>IF($B105="","",ROUND((N('متغيرات الشهر'!C105)+N('متغيرات الشهر'!D105))*E105,2))</f>
        <v/>
      </c>
      <c r="G105" s="35" t="str">
        <f>IF($B105="","",ROUND(MIN(N('متغيرات الشهر'!E105),X105*ROUND(DayHours*60,0))*E105/ROUND(DayHours*60,0),2))</f>
        <v/>
      </c>
      <c r="H105" s="35" t="str">
        <f t="shared" si="31"/>
        <v/>
      </c>
      <c r="I105" s="35" t="str">
        <f>IF($B105="","",ROUND(N('متغيرات الشهر'!F105)*H105*OTDay+N('متغيرات الشهر'!G105)*H105*OTNight+N('متغيرات الشهر'!H105)*H105*OTRest,2))</f>
        <v/>
      </c>
      <c r="J105" s="35" t="str">
        <f>IF($B105="","",N('متغيرات الشهر'!I105))</f>
        <v/>
      </c>
      <c r="K105" s="35" t="str">
        <f t="shared" si="46"/>
        <v/>
      </c>
      <c r="L105" s="35" t="str">
        <f>IF($B105="","",IF(الموظفين!$G105="",D105,N(الموظفين!$G105)))</f>
        <v/>
      </c>
      <c r="M105" s="35" t="str">
        <f t="shared" si="47"/>
        <v/>
      </c>
      <c r="N105" s="35" t="str">
        <f t="shared" si="48"/>
        <v/>
      </c>
      <c r="O105" s="35" t="str">
        <f t="shared" si="35"/>
        <v/>
      </c>
      <c r="P105" s="35" t="str">
        <f>IF($B105="","",ROUND(N('متغيرات الشهر'!J105)*N(الموظفين!$D105)/WorkDays,2))</f>
        <v/>
      </c>
      <c r="Q105" s="35" t="str">
        <f>IF($B105="","",ROUND(MAX(0,MIN(N('متغيرات الشهر'!K105),AA105)),2))</f>
        <v/>
      </c>
      <c r="R105" s="35" t="str">
        <f>IF($B105="","",N('متغيرات الشهر'!L105))</f>
        <v/>
      </c>
      <c r="S105" s="35" t="str">
        <f t="shared" si="49"/>
        <v/>
      </c>
      <c r="T105" s="36" t="str">
        <f t="shared" si="50"/>
        <v/>
      </c>
      <c r="U105" s="35" t="str">
        <f t="shared" si="38"/>
        <v/>
      </c>
      <c r="V105" s="35" t="str">
        <f t="shared" si="51"/>
        <v/>
      </c>
      <c r="W105" s="33" t="str">
        <f t="shared" si="40"/>
        <v/>
      </c>
      <c r="X105" s="37" t="str">
        <f>IF($B105="","",MAX(0,WorkDays-N('متغيرات الشهر'!C105)-N('متغيرات الشهر'!D105)))</f>
        <v/>
      </c>
      <c r="Y105" s="35" t="str">
        <f t="shared" si="41"/>
        <v/>
      </c>
      <c r="Z105" s="38" t="str">
        <f t="shared" si="52"/>
        <v/>
      </c>
      <c r="AA105" s="35" t="str">
        <f t="shared" si="43"/>
        <v/>
      </c>
      <c r="AB105" s="35" t="str">
        <f>IF($B105="","",ROUND(N('متغيرات الشهر'!K105)-Q105,2))</f>
        <v/>
      </c>
      <c r="AC105" s="33" t="str">
        <f>IF($B105="","",IF(AB105&gt;0,"قسط سلفة اتأجل "&amp;TEXT(AB105,"#,##0.00")&amp;"|","")&amp;IF(N('متغيرات الشهر'!J105)&gt;5,"جزاءات فوق 5 أيام (م.143)|","")&amp;IF(AA105&lt;0,"الخصومات أكبر من المرتب|",""))</f>
        <v/>
      </c>
      <c r="AD105" s="35" t="str">
        <f t="shared" si="44"/>
        <v/>
      </c>
    </row>
    <row r="107" spans="1:30" ht="25.95" customHeight="1" x14ac:dyDescent="0.3">
      <c r="A107" s="102" t="s">
        <v>24</v>
      </c>
      <c r="B107" s="73"/>
      <c r="C107" s="73"/>
      <c r="D107" s="39">
        <f>SUM(D6:D105)</f>
        <v>180500</v>
      </c>
      <c r="E107" s="39"/>
      <c r="F107" s="39">
        <f>SUM(F6:F105)</f>
        <v>1538.46</v>
      </c>
      <c r="G107" s="39">
        <f>SUM(G6:G105)</f>
        <v>60.9</v>
      </c>
      <c r="H107" s="39"/>
      <c r="I107" s="39">
        <f>SUM(I6:I105)</f>
        <v>1622.36</v>
      </c>
      <c r="J107" s="39">
        <f>SUM(J6:J105)</f>
        <v>5000</v>
      </c>
      <c r="K107" s="39">
        <f>SUM(K6:K105)</f>
        <v>185523</v>
      </c>
      <c r="L107" s="39"/>
      <c r="M107" s="39">
        <f>SUM(M6:M105)</f>
        <v>9416</v>
      </c>
      <c r="N107" s="39"/>
      <c r="O107" s="39">
        <f t="shared" ref="O107:V107" si="53">SUM(O6:O105)</f>
        <v>31866.65</v>
      </c>
      <c r="P107" s="39">
        <f t="shared" si="53"/>
        <v>250</v>
      </c>
      <c r="Q107" s="39">
        <f t="shared" si="53"/>
        <v>1500</v>
      </c>
      <c r="R107" s="39">
        <f t="shared" si="53"/>
        <v>0</v>
      </c>
      <c r="S107" s="39">
        <f t="shared" si="53"/>
        <v>44632.01</v>
      </c>
      <c r="T107" s="39">
        <f t="shared" si="53"/>
        <v>142490.34999999998</v>
      </c>
      <c r="U107" s="39">
        <f t="shared" si="53"/>
        <v>16050</v>
      </c>
      <c r="V107" s="39">
        <f t="shared" si="53"/>
        <v>201573</v>
      </c>
      <c r="W107" s="39"/>
    </row>
    <row r="109" spans="1:30" x14ac:dyDescent="0.3">
      <c r="B109" s="97" t="s">
        <v>144</v>
      </c>
      <c r="C109" s="73"/>
      <c r="D109" s="73"/>
      <c r="E109" s="73"/>
      <c r="F109" s="73"/>
      <c r="G109" s="73"/>
      <c r="H109" s="73"/>
      <c r="I109" s="73"/>
    </row>
    <row r="110" spans="1:30" ht="22.05" customHeight="1" x14ac:dyDescent="0.3">
      <c r="B110" s="98" t="s">
        <v>145</v>
      </c>
      <c r="C110" s="73"/>
      <c r="D110" s="73"/>
      <c r="E110" s="73"/>
      <c r="F110" s="73"/>
      <c r="G110" s="96">
        <f>SUM(AD6:AD105)</f>
        <v>85600</v>
      </c>
      <c r="H110" s="73"/>
      <c r="I110" s="73"/>
    </row>
    <row r="111" spans="1:30" ht="22.05" customHeight="1" x14ac:dyDescent="0.3">
      <c r="B111" s="98" t="s">
        <v>146</v>
      </c>
      <c r="C111" s="73"/>
      <c r="D111" s="73"/>
      <c r="E111" s="73"/>
      <c r="F111" s="73"/>
      <c r="G111" s="96">
        <f>M107</f>
        <v>9416</v>
      </c>
      <c r="H111" s="73"/>
      <c r="I111" s="73"/>
    </row>
    <row r="112" spans="1:30" ht="22.05" customHeight="1" x14ac:dyDescent="0.3">
      <c r="B112" s="98" t="s">
        <v>147</v>
      </c>
      <c r="C112" s="73"/>
      <c r="D112" s="73"/>
      <c r="E112" s="73"/>
      <c r="F112" s="73"/>
      <c r="G112" s="96">
        <f>U107</f>
        <v>16050</v>
      </c>
      <c r="H112" s="73"/>
      <c r="I112" s="73"/>
    </row>
    <row r="113" spans="2:23" ht="22.05" customHeight="1" x14ac:dyDescent="0.3">
      <c r="B113" s="95" t="s">
        <v>11</v>
      </c>
      <c r="C113" s="73"/>
      <c r="D113" s="73"/>
      <c r="E113" s="73"/>
      <c r="F113" s="73"/>
      <c r="G113" s="99">
        <f>M107+U107</f>
        <v>25466</v>
      </c>
      <c r="H113" s="73"/>
      <c r="I113" s="73"/>
    </row>
    <row r="114" spans="2:23" ht="22.05" customHeight="1" x14ac:dyDescent="0.3">
      <c r="B114" s="98" t="s">
        <v>148</v>
      </c>
      <c r="C114" s="73"/>
      <c r="D114" s="73"/>
      <c r="E114" s="73"/>
      <c r="F114" s="73"/>
      <c r="G114" s="96">
        <f>O107</f>
        <v>31866.65</v>
      </c>
      <c r="H114" s="73"/>
      <c r="I114" s="73"/>
    </row>
    <row r="115" spans="2:23" ht="22.05" customHeight="1" x14ac:dyDescent="0.3">
      <c r="B115" s="95" t="s">
        <v>149</v>
      </c>
      <c r="C115" s="73"/>
      <c r="D115" s="73"/>
      <c r="E115" s="73"/>
      <c r="F115" s="73"/>
      <c r="G115" s="99">
        <f>T107</f>
        <v>142490.34999999998</v>
      </c>
      <c r="H115" s="73"/>
      <c r="I115" s="73"/>
    </row>
    <row r="116" spans="2:23" ht="22.05" customHeight="1" x14ac:dyDescent="0.3">
      <c r="B116" s="95" t="s">
        <v>7</v>
      </c>
      <c r="C116" s="73"/>
      <c r="D116" s="73"/>
      <c r="E116" s="73"/>
      <c r="F116" s="73"/>
      <c r="G116" s="99">
        <f>V107</f>
        <v>201573</v>
      </c>
      <c r="H116" s="73"/>
      <c r="I116" s="73"/>
    </row>
    <row r="118" spans="2:23" ht="31.95" customHeight="1" x14ac:dyDescent="0.3">
      <c r="B118" s="94" t="s">
        <v>150</v>
      </c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</row>
    <row r="119" spans="2:23" ht="24" customHeight="1" x14ac:dyDescent="0.3">
      <c r="B119" s="90" t="s">
        <v>151</v>
      </c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</row>
  </sheetData>
  <sheetProtection sheet="1" formatColumns="0" formatRows="0"/>
  <mergeCells count="25">
    <mergeCell ref="B119:W119"/>
    <mergeCell ref="B110:F110"/>
    <mergeCell ref="G116:I116"/>
    <mergeCell ref="U4:V4"/>
    <mergeCell ref="A1:W1"/>
    <mergeCell ref="B111:F111"/>
    <mergeCell ref="G114:I114"/>
    <mergeCell ref="G110:I110"/>
    <mergeCell ref="G113:I113"/>
    <mergeCell ref="A4:C4"/>
    <mergeCell ref="L4:S4"/>
    <mergeCell ref="B112:F112"/>
    <mergeCell ref="A3:W3"/>
    <mergeCell ref="G111:I111"/>
    <mergeCell ref="A2:W2"/>
    <mergeCell ref="D4:K4"/>
    <mergeCell ref="A107:C107"/>
    <mergeCell ref="B114:F114"/>
    <mergeCell ref="B113:F113"/>
    <mergeCell ref="G112:I112"/>
    <mergeCell ref="B109:I109"/>
    <mergeCell ref="B118:W118"/>
    <mergeCell ref="B115:F115"/>
    <mergeCell ref="B116:F116"/>
    <mergeCell ref="G115:I115"/>
  </mergeCells>
  <conditionalFormatting sqref="T6:T105">
    <cfRule type="expression" dxfId="4" priority="1">
      <formula>$B6&lt;&gt;""</formula>
    </cfRule>
    <cfRule type="dataBar" priority="6">
      <dataBar>
        <cfvo type="num" val="0"/>
        <cfvo type="max"/>
        <color rgb="FF9ED3E0"/>
      </dataBar>
    </cfRule>
  </conditionalFormatting>
  <conditionalFormatting sqref="A6:S105">
    <cfRule type="expression" dxfId="3" priority="2">
      <formula>AND($B6&lt;&gt;"",MOD(ROW(),2)=0)</formula>
    </cfRule>
  </conditionalFormatting>
  <conditionalFormatting sqref="U6:V105">
    <cfRule type="expression" dxfId="2" priority="3">
      <formula>AND($B6&lt;&gt;"",MOD(ROW(),2)=0)</formula>
    </cfRule>
  </conditionalFormatting>
  <conditionalFormatting sqref="A6:W105">
    <cfRule type="expression" dxfId="1" priority="4">
      <formula>$B6&lt;&gt;""</formula>
    </cfRule>
  </conditionalFormatting>
  <conditionalFormatting sqref="W6:W105">
    <cfRule type="expression" dxfId="0" priority="5">
      <formula>LEN(W6)&gt;0</formula>
    </cfRule>
  </conditionalFormatting>
  <hyperlinks>
    <hyperlink ref="B119" r:id="rId1" xr:uid="{00000000-0004-0000-0400-000000000000}"/>
  </hyperlinks>
  <pageMargins left="0.75" right="0.75" top="1" bottom="1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1B2B"/>
    <pageSetUpPr fitToPage="1"/>
  </sheetPr>
  <dimension ref="B1:H29"/>
  <sheetViews>
    <sheetView showGridLines="0" rightToLeft="1" workbookViewId="0"/>
  </sheetViews>
  <sheetFormatPr defaultRowHeight="14.4" x14ac:dyDescent="0.3"/>
  <cols>
    <col min="1" max="1" width="2" customWidth="1"/>
    <col min="2" max="2" width="26" customWidth="1"/>
    <col min="3" max="3" width="17" customWidth="1"/>
    <col min="4" max="4" width="3" customWidth="1"/>
    <col min="5" max="5" width="26" customWidth="1"/>
    <col min="6" max="6" width="17" customWidth="1"/>
    <col min="7" max="7" width="2" customWidth="1"/>
    <col min="8" max="8" width="13" hidden="1" customWidth="1"/>
  </cols>
  <sheetData>
    <row r="1" spans="2:8" x14ac:dyDescent="0.3">
      <c r="H1">
        <f>IF(SUMPRODUCT(MAX((الكشف!$A$6:$A$105&amp;""=SlipCode&amp;"")*(الكشف!$B$6:$B$105&lt;&gt;"")*(ROW(الكشف!$A$6:$A$105)-5)))=0,"",SUMPRODUCT(MAX((الكشف!$A$6:$A$105&amp;""=SlipCode&amp;"")*(الكشف!$B$6:$B$105&lt;&gt;"")*(ROW(الكشف!$A$6:$A$105)-5))))</f>
        <v>1</v>
      </c>
    </row>
    <row r="4" spans="2:8" ht="28.05" customHeight="1" x14ac:dyDescent="0.3">
      <c r="B4" s="41" t="s">
        <v>152</v>
      </c>
      <c r="C4" s="42" t="s">
        <v>78</v>
      </c>
      <c r="E4" s="103" t="str">
        <f>IF(ISNUMBER(SlipRow),"","الكود ده مش موجود في «الموظفين»")</f>
        <v/>
      </c>
      <c r="F4" s="73"/>
    </row>
    <row r="6" spans="2:8" ht="40.049999999999997" customHeight="1" x14ac:dyDescent="0.3">
      <c r="B6" s="108" t="str">
        <f>CompanyName</f>
        <v>شركة الأفق للصناعات</v>
      </c>
      <c r="C6" s="109"/>
      <c r="D6" s="109"/>
      <c r="E6" s="109"/>
      <c r="F6" s="110"/>
    </row>
    <row r="7" spans="2:8" ht="25.95" customHeight="1" x14ac:dyDescent="0.3">
      <c r="B7" s="106" t="str">
        <f>"قسيمة مرتب شهر "&amp;MonthTitle</f>
        <v>قسيمة مرتب شهر أكتوبر 2026</v>
      </c>
      <c r="C7" s="81"/>
      <c r="D7" s="81"/>
      <c r="E7" s="81"/>
      <c r="F7" s="107"/>
    </row>
    <row r="8" spans="2:8" x14ac:dyDescent="0.3">
      <c r="B8" s="43"/>
      <c r="C8" s="1"/>
      <c r="D8" s="1"/>
      <c r="E8" s="1"/>
      <c r="F8" s="44"/>
    </row>
    <row r="9" spans="2:8" ht="24" customHeight="1" x14ac:dyDescent="0.3">
      <c r="B9" s="45" t="s">
        <v>71</v>
      </c>
      <c r="C9" s="30" t="str">
        <f>IF(ISNUMBER(SlipRow),INDEX(الكشف!$B$6:$B$105,SlipRow),"")</f>
        <v>أحمد سمير</v>
      </c>
      <c r="D9" s="1"/>
      <c r="E9" s="23" t="s">
        <v>153</v>
      </c>
      <c r="F9" s="46" t="str">
        <f>IF(ISNUMBER(SlipRow),INDEX(الكشف!$A$6:$A$105,SlipRow),"")</f>
        <v>1001</v>
      </c>
    </row>
    <row r="10" spans="2:8" ht="24" customHeight="1" x14ac:dyDescent="0.3">
      <c r="B10" s="45" t="s">
        <v>72</v>
      </c>
      <c r="C10" s="30" t="str">
        <f>IF(ISNUMBER(SlipRow),INDEX(الكشف!$C$6:$C$105,SlipRow),"")</f>
        <v>محاسب</v>
      </c>
      <c r="D10" s="1"/>
      <c r="E10" s="23" t="s">
        <v>154</v>
      </c>
      <c r="F10" s="47">
        <f>IF(ISNUMBER(SlipRow),INDEX(الكشف!$AD$6:$AD$105,SlipRow),"")</f>
        <v>11000</v>
      </c>
    </row>
    <row r="11" spans="2:8" x14ac:dyDescent="0.3">
      <c r="B11" s="43"/>
      <c r="C11" s="1"/>
      <c r="D11" s="1"/>
      <c r="E11" s="1"/>
      <c r="F11" s="44"/>
    </row>
    <row r="12" spans="2:8" ht="25.95" customHeight="1" x14ac:dyDescent="0.3">
      <c r="B12" s="48" t="s">
        <v>155</v>
      </c>
      <c r="C12" s="49" t="s">
        <v>19</v>
      </c>
      <c r="D12" s="1"/>
      <c r="E12" s="50" t="s">
        <v>115</v>
      </c>
      <c r="F12" s="51" t="s">
        <v>19</v>
      </c>
    </row>
    <row r="13" spans="2:8" ht="22.05" customHeight="1" x14ac:dyDescent="0.3">
      <c r="B13" s="52" t="s">
        <v>73</v>
      </c>
      <c r="C13" s="53">
        <f>IF(ISNUMBER(SlipRow),N(INDEX(الموظفين!$D$6:$D$105,SlipRow)),"")</f>
        <v>9000</v>
      </c>
      <c r="D13" s="1"/>
      <c r="E13" s="40" t="s">
        <v>156</v>
      </c>
      <c r="F13" s="54">
        <f>IF(ISNUMBER(SlipRow),INDEX(الكشف!$F$6:$F$105,SlipRow),"")</f>
        <v>0</v>
      </c>
    </row>
    <row r="14" spans="2:8" ht="22.05" customHeight="1" x14ac:dyDescent="0.3">
      <c r="B14" s="52" t="s">
        <v>157</v>
      </c>
      <c r="C14" s="53">
        <f>IF(ISNUMBER(SlipRow),N(INDEX(الموظفين!$E$6:$E$105,SlipRow)),"")</f>
        <v>2000</v>
      </c>
      <c r="D14" s="1"/>
      <c r="E14" s="40" t="s">
        <v>158</v>
      </c>
      <c r="F14" s="54">
        <f>IF(ISNUMBER(SlipRow),INDEX(الكشف!$G$6:$G$105,SlipRow),"")</f>
        <v>0</v>
      </c>
    </row>
    <row r="15" spans="2:8" ht="22.05" customHeight="1" x14ac:dyDescent="0.3">
      <c r="B15" s="52" t="s">
        <v>75</v>
      </c>
      <c r="C15" s="53">
        <f>IF(ISNUMBER(SlipRow),N(INDEX(الموظفين!$F$6:$F$105,SlipRow)),"")</f>
        <v>0</v>
      </c>
      <c r="D15" s="1"/>
      <c r="E15" s="40" t="s">
        <v>159</v>
      </c>
      <c r="F15" s="54">
        <f>IF(ISNUMBER(SlipRow),INDEX(الكشف!$M$6:$M$105,SlipRow),"")</f>
        <v>1210</v>
      </c>
    </row>
    <row r="16" spans="2:8" ht="22.05" customHeight="1" x14ac:dyDescent="0.3">
      <c r="B16" s="52" t="s">
        <v>13</v>
      </c>
      <c r="C16" s="53">
        <f>IF(ISNUMBER(SlipRow),INDEX(الكشف!$I$6:$I$105,SlipRow),"")</f>
        <v>0</v>
      </c>
      <c r="D16" s="1"/>
      <c r="E16" s="40" t="s">
        <v>12</v>
      </c>
      <c r="F16" s="54">
        <f>IF(ISNUMBER(SlipRow),INDEX(الكشف!$O$6:$O$105,SlipRow),"")</f>
        <v>770.5</v>
      </c>
    </row>
    <row r="17" spans="2:6" ht="22.05" customHeight="1" x14ac:dyDescent="0.3">
      <c r="B17" s="52" t="s">
        <v>123</v>
      </c>
      <c r="C17" s="53">
        <f>IF(ISNUMBER(SlipRow),INDEX(الكشف!$J$6:$J$105,SlipRow),"")</f>
        <v>0</v>
      </c>
      <c r="D17" s="1"/>
      <c r="E17" s="40" t="s">
        <v>160</v>
      </c>
      <c r="F17" s="54">
        <f>IF(ISNUMBER(SlipRow),INDEX(الكشف!$P$6:$P$105,SlipRow),"")</f>
        <v>0</v>
      </c>
    </row>
    <row r="18" spans="2:6" ht="22.05" customHeight="1" x14ac:dyDescent="0.3">
      <c r="B18" s="52"/>
      <c r="C18" s="53"/>
      <c r="D18" s="1"/>
      <c r="E18" s="40" t="s">
        <v>110</v>
      </c>
      <c r="F18" s="54">
        <f>IF(ISNUMBER(SlipRow),INDEX(الكشف!$Q$6:$Q$105,SlipRow),"")</f>
        <v>0</v>
      </c>
    </row>
    <row r="19" spans="2:6" ht="22.05" customHeight="1" x14ac:dyDescent="0.3">
      <c r="B19" s="52"/>
      <c r="C19" s="53"/>
      <c r="D19" s="1"/>
      <c r="E19" s="40" t="s">
        <v>161</v>
      </c>
      <c r="F19" s="54">
        <f>IF(ISNUMBER(SlipRow),INDEX(الكشف!$R$6:$R$105,SlipRow),"")</f>
        <v>0</v>
      </c>
    </row>
    <row r="20" spans="2:6" ht="25.95" customHeight="1" x14ac:dyDescent="0.3">
      <c r="B20" s="55" t="s">
        <v>162</v>
      </c>
      <c r="C20" s="56">
        <f>IF(ISNUMBER(SlipRow),SUM(C13:C17),"")</f>
        <v>11000</v>
      </c>
      <c r="D20" s="1"/>
      <c r="E20" s="57" t="s">
        <v>163</v>
      </c>
      <c r="F20" s="58">
        <f>IF(ISNUMBER(SlipRow),INDEX(الكشف!$S$6:$S$105,SlipRow),"")</f>
        <v>1980.5</v>
      </c>
    </row>
    <row r="21" spans="2:6" x14ac:dyDescent="0.3">
      <c r="B21" s="43"/>
      <c r="C21" s="1"/>
      <c r="D21" s="1"/>
      <c r="E21" s="1"/>
      <c r="F21" s="44"/>
    </row>
    <row r="22" spans="2:6" ht="43.95" customHeight="1" x14ac:dyDescent="0.3">
      <c r="B22" s="114" t="s">
        <v>133</v>
      </c>
      <c r="C22" s="115"/>
      <c r="D22" s="1"/>
      <c r="E22" s="116">
        <f>IF(ISNUMBER(SlipRow),INDEX(الكشف!$T$6:$T$105,SlipRow),"")</f>
        <v>9019.5</v>
      </c>
      <c r="F22" s="117"/>
    </row>
    <row r="23" spans="2:6" x14ac:dyDescent="0.3">
      <c r="B23" s="43"/>
      <c r="C23" s="1"/>
      <c r="D23" s="1"/>
      <c r="E23" s="1"/>
      <c r="F23" s="44"/>
    </row>
    <row r="24" spans="2:6" x14ac:dyDescent="0.3">
      <c r="B24" s="111" t="str">
        <f>IF(ISNUMBER(SlipRow),"حصة الشركة في التأمينات "&amp;TEXT(INDEX(الكشف!$U$6:$U$105,SlipRow),"#,##0.00")&amp;" جنيه، على الشركة ومش بتتخصم من المرتب"&amp;IF(INDEX(الكشف!$W$6:$W$105,SlipRow)&lt;&gt;"","   ·   "&amp;INDEX(الكشف!$W$6:$W$105,SlipRow),""),"")</f>
        <v>حصة الشركة في التأمينات 2,062.50 جنيه، على الشركة ومش بتتخصم من المرتب</v>
      </c>
      <c r="C24" s="79"/>
      <c r="D24" s="79"/>
      <c r="E24" s="79"/>
      <c r="F24" s="112"/>
    </row>
    <row r="25" spans="2:6" x14ac:dyDescent="0.3">
      <c r="B25" s="43"/>
      <c r="C25" s="1"/>
      <c r="D25" s="1"/>
      <c r="E25" s="1"/>
      <c r="F25" s="44"/>
    </row>
    <row r="26" spans="2:6" ht="34.049999999999997" customHeight="1" x14ac:dyDescent="0.3">
      <c r="B26" s="59"/>
      <c r="C26" s="60"/>
      <c r="D26" s="1"/>
      <c r="E26" s="60"/>
      <c r="F26" s="61"/>
    </row>
    <row r="27" spans="2:6" x14ac:dyDescent="0.3">
      <c r="B27" s="118" t="s">
        <v>164</v>
      </c>
      <c r="C27" s="79"/>
      <c r="D27" s="1"/>
      <c r="E27" s="113" t="s">
        <v>165</v>
      </c>
      <c r="F27" s="112"/>
    </row>
    <row r="28" spans="2:6" x14ac:dyDescent="0.3">
      <c r="B28" s="43"/>
      <c r="C28" s="1"/>
      <c r="D28" s="1"/>
      <c r="E28" s="1"/>
      <c r="F28" s="44"/>
    </row>
    <row r="29" spans="2:6" ht="24" customHeight="1" x14ac:dyDescent="0.3">
      <c r="B29" s="104" t="s">
        <v>166</v>
      </c>
      <c r="C29" s="77"/>
      <c r="D29" s="77"/>
      <c r="E29" s="77"/>
      <c r="F29" s="105"/>
    </row>
  </sheetData>
  <sheetProtection sheet="1" formatColumns="0" formatRows="0"/>
  <mergeCells count="9">
    <mergeCell ref="E4:F4"/>
    <mergeCell ref="B29:F29"/>
    <mergeCell ref="B7:F7"/>
    <mergeCell ref="B6:F6"/>
    <mergeCell ref="B24:F24"/>
    <mergeCell ref="E27:F27"/>
    <mergeCell ref="B22:C22"/>
    <mergeCell ref="E22:F22"/>
    <mergeCell ref="B27:C27"/>
  </mergeCells>
  <hyperlinks>
    <hyperlink ref="B29" r:id="rId1" xr:uid="{00000000-0004-0000-0500-000000000000}"/>
  </hyperlinks>
  <pageMargins left="0.75" right="0.75" top="1" bottom="1" header="0.5" footer="0.5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0000000}">
          <x14:formula1>
            <xm:f>الموظفين!$A$6:$A$105</xm:f>
          </x14:formula1>
          <xm:sqref>C4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B1B2B"/>
    <pageSetUpPr fitToPage="1"/>
  </sheetPr>
  <dimension ref="B2:F43"/>
  <sheetViews>
    <sheetView showGridLines="0" rightToLeft="1" workbookViewId="0"/>
  </sheetViews>
  <sheetFormatPr defaultRowHeight="14.4" x14ac:dyDescent="0.3"/>
  <cols>
    <col min="1" max="1" width="2" customWidth="1"/>
    <col min="2" max="2" width="34" customWidth="1"/>
    <col min="3" max="4" width="20" customWidth="1"/>
    <col min="5" max="5" width="16" customWidth="1"/>
    <col min="6" max="6" width="20" customWidth="1"/>
  </cols>
  <sheetData>
    <row r="2" spans="2:6" ht="42" customHeight="1" x14ac:dyDescent="0.3">
      <c r="B2" s="92" t="s">
        <v>12</v>
      </c>
      <c r="C2" s="93"/>
      <c r="D2" s="93"/>
      <c r="E2" s="93"/>
      <c r="F2" s="93"/>
    </row>
    <row r="3" spans="2:6" ht="22.05" customHeight="1" x14ac:dyDescent="0.3">
      <c r="B3" s="91" t="s">
        <v>167</v>
      </c>
      <c r="C3" s="73"/>
      <c r="D3" s="73"/>
      <c r="E3" s="73"/>
      <c r="F3" s="73"/>
    </row>
    <row r="4" spans="2:6" ht="30" customHeight="1" x14ac:dyDescent="0.3">
      <c r="B4" s="94" t="s">
        <v>168</v>
      </c>
      <c r="C4" s="73"/>
      <c r="D4" s="73"/>
      <c r="E4" s="73"/>
      <c r="F4" s="73"/>
    </row>
    <row r="5" spans="2:6" x14ac:dyDescent="0.3">
      <c r="B5" s="2" t="s">
        <v>169</v>
      </c>
      <c r="C5" s="2" t="s">
        <v>170</v>
      </c>
      <c r="D5" s="2" t="s">
        <v>171</v>
      </c>
      <c r="E5" s="2" t="s">
        <v>20</v>
      </c>
    </row>
    <row r="6" spans="2:6" ht="15" x14ac:dyDescent="0.3">
      <c r="B6" s="62">
        <v>1</v>
      </c>
      <c r="C6" s="63">
        <v>0</v>
      </c>
      <c r="D6" s="63">
        <v>40000</v>
      </c>
      <c r="E6" s="64">
        <v>0</v>
      </c>
    </row>
    <row r="7" spans="2:6" ht="15" x14ac:dyDescent="0.3">
      <c r="B7" s="62">
        <v>2</v>
      </c>
      <c r="C7" s="63">
        <v>40000</v>
      </c>
      <c r="D7" s="63">
        <v>55000</v>
      </c>
      <c r="E7" s="64">
        <v>0.1</v>
      </c>
    </row>
    <row r="8" spans="2:6" ht="15" x14ac:dyDescent="0.3">
      <c r="B8" s="62">
        <v>3</v>
      </c>
      <c r="C8" s="63">
        <v>55000</v>
      </c>
      <c r="D8" s="63">
        <v>70000</v>
      </c>
      <c r="E8" s="64">
        <v>0.15</v>
      </c>
    </row>
    <row r="9" spans="2:6" ht="15" x14ac:dyDescent="0.3">
      <c r="B9" s="62">
        <v>4</v>
      </c>
      <c r="C9" s="63">
        <v>70000</v>
      </c>
      <c r="D9" s="63">
        <v>200000</v>
      </c>
      <c r="E9" s="64">
        <v>0.2</v>
      </c>
    </row>
    <row r="10" spans="2:6" ht="15" x14ac:dyDescent="0.3">
      <c r="B10" s="62">
        <v>5</v>
      </c>
      <c r="C10" s="63">
        <v>200000</v>
      </c>
      <c r="D10" s="63">
        <v>400000</v>
      </c>
      <c r="E10" s="64">
        <v>0.22500000000000001</v>
      </c>
    </row>
    <row r="11" spans="2:6" ht="15" x14ac:dyDescent="0.3">
      <c r="B11" s="62">
        <v>6</v>
      </c>
      <c r="C11" s="63">
        <v>400000</v>
      </c>
      <c r="D11" s="63">
        <v>1200000</v>
      </c>
      <c r="E11" s="64">
        <v>0.25</v>
      </c>
    </row>
    <row r="12" spans="2:6" ht="15" x14ac:dyDescent="0.3">
      <c r="B12" s="62">
        <v>7</v>
      </c>
      <c r="C12" s="63">
        <v>1200000</v>
      </c>
      <c r="D12" s="65">
        <v>999999999</v>
      </c>
      <c r="E12" s="64">
        <v>0.27500000000000002</v>
      </c>
    </row>
    <row r="14" spans="2:6" ht="30" customHeight="1" x14ac:dyDescent="0.3">
      <c r="B14" s="94" t="s">
        <v>172</v>
      </c>
      <c r="C14" s="73"/>
      <c r="D14" s="73"/>
      <c r="E14" s="73"/>
      <c r="F14" s="73"/>
    </row>
    <row r="15" spans="2:6" x14ac:dyDescent="0.3">
      <c r="B15" s="2" t="s">
        <v>173</v>
      </c>
      <c r="C15" s="2" t="s">
        <v>174</v>
      </c>
    </row>
    <row r="16" spans="2:6" ht="15" x14ac:dyDescent="0.3">
      <c r="B16" s="63">
        <v>600000</v>
      </c>
      <c r="C16" s="62" t="s">
        <v>175</v>
      </c>
    </row>
    <row r="17" spans="2:6" ht="15" x14ac:dyDescent="0.3">
      <c r="B17" s="63">
        <v>700000</v>
      </c>
      <c r="C17" s="62" t="s">
        <v>176</v>
      </c>
    </row>
    <row r="18" spans="2:6" ht="15" x14ac:dyDescent="0.3">
      <c r="B18" s="63">
        <v>800000</v>
      </c>
      <c r="C18" s="62" t="s">
        <v>177</v>
      </c>
    </row>
    <row r="19" spans="2:6" ht="15" x14ac:dyDescent="0.3">
      <c r="B19" s="63">
        <v>900000</v>
      </c>
      <c r="C19" s="62" t="s">
        <v>178</v>
      </c>
    </row>
    <row r="20" spans="2:6" ht="15" x14ac:dyDescent="0.3">
      <c r="B20" s="63">
        <v>1200000</v>
      </c>
      <c r="C20" s="62" t="s">
        <v>179</v>
      </c>
    </row>
    <row r="22" spans="2:6" ht="28.05" customHeight="1" x14ac:dyDescent="0.3">
      <c r="B22" s="97" t="s">
        <v>180</v>
      </c>
      <c r="C22" s="73"/>
      <c r="D22" s="73"/>
      <c r="E22" s="73"/>
      <c r="F22" s="73"/>
    </row>
    <row r="23" spans="2:6" ht="22.05" customHeight="1" x14ac:dyDescent="0.3">
      <c r="B23" s="14" t="s">
        <v>113</v>
      </c>
      <c r="C23" s="120" t="str">
        <f>IF(ISNUMBER(SlipRow),INDEX(الكشف!$B$6:$B$105,SlipRow),"اختار كود موظف في صفحة القسيمة")</f>
        <v>أحمد سمير</v>
      </c>
      <c r="D23" s="98"/>
    </row>
    <row r="24" spans="2:6" ht="22.05" customHeight="1" x14ac:dyDescent="0.3">
      <c r="B24" s="40" t="s">
        <v>181</v>
      </c>
      <c r="C24" s="96">
        <f>IF(ISNUMBER(SlipRow),INDEX(الكشف!$K$6:$K$105,SlipRow),0)</f>
        <v>11000</v>
      </c>
      <c r="D24" s="98"/>
    </row>
    <row r="25" spans="2:6" ht="22.05" customHeight="1" x14ac:dyDescent="0.3">
      <c r="B25" s="40" t="s">
        <v>182</v>
      </c>
      <c r="C25" s="96">
        <f>IF(ISNUMBER(SlipRow),INDEX(الكشف!$M$6:$M$105,SlipRow),0)</f>
        <v>1210</v>
      </c>
      <c r="D25" s="98"/>
    </row>
    <row r="26" spans="2:6" ht="22.05" customHeight="1" x14ac:dyDescent="0.3">
      <c r="B26" s="40" t="s">
        <v>183</v>
      </c>
      <c r="C26" s="96">
        <f>MAX(0,C24-C25)</f>
        <v>9790</v>
      </c>
      <c r="D26" s="98"/>
    </row>
    <row r="27" spans="2:6" ht="22.05" customHeight="1" x14ac:dyDescent="0.3">
      <c r="B27" s="40" t="s">
        <v>184</v>
      </c>
      <c r="C27" s="96">
        <f>C26*12</f>
        <v>117480</v>
      </c>
      <c r="D27" s="98"/>
    </row>
    <row r="28" spans="2:6" ht="22.05" customHeight="1" x14ac:dyDescent="0.3">
      <c r="B28" s="40" t="s">
        <v>185</v>
      </c>
      <c r="C28" s="96">
        <f>Exemption</f>
        <v>20000</v>
      </c>
      <c r="D28" s="98"/>
    </row>
    <row r="29" spans="2:6" ht="22.05" customHeight="1" x14ac:dyDescent="0.3">
      <c r="B29" s="14" t="s">
        <v>138</v>
      </c>
      <c r="C29" s="96">
        <f>MAX(0,C27-C28)</f>
        <v>97480</v>
      </c>
      <c r="D29" s="98"/>
    </row>
    <row r="30" spans="2:6" ht="22.05" customHeight="1" x14ac:dyDescent="0.3">
      <c r="B30" s="40" t="s">
        <v>186</v>
      </c>
      <c r="C30" s="119">
        <f>SUMPRODUCT(--(BandLimits&lt;C29))</f>
        <v>0</v>
      </c>
      <c r="D30" s="98"/>
    </row>
    <row r="32" spans="2:6" x14ac:dyDescent="0.3">
      <c r="B32" s="2" t="s">
        <v>169</v>
      </c>
      <c r="C32" s="2" t="s">
        <v>187</v>
      </c>
      <c r="D32" s="2" t="s">
        <v>20</v>
      </c>
      <c r="E32" s="2" t="s">
        <v>188</v>
      </c>
    </row>
    <row r="33" spans="2:6" ht="15" x14ac:dyDescent="0.3">
      <c r="B33" s="62">
        <f t="shared" ref="B33:B39" si="0">B6</f>
        <v>1</v>
      </c>
      <c r="C33" s="53">
        <f t="shared" ref="C33:C39" si="1">IF(B6&gt;$C$30,MAX(0,MIN($C$29,D6)-IF(B6=$C$30+1,0,C6)),0)</f>
        <v>40000</v>
      </c>
      <c r="D33" s="66">
        <f t="shared" ref="D33:D39" si="2">E6</f>
        <v>0</v>
      </c>
      <c r="E33" s="53">
        <f t="shared" ref="E33:E39" si="3">C33*D33</f>
        <v>0</v>
      </c>
    </row>
    <row r="34" spans="2:6" ht="15" x14ac:dyDescent="0.3">
      <c r="B34" s="62">
        <f t="shared" si="0"/>
        <v>2</v>
      </c>
      <c r="C34" s="53">
        <f t="shared" si="1"/>
        <v>15000</v>
      </c>
      <c r="D34" s="66">
        <f t="shared" si="2"/>
        <v>0.1</v>
      </c>
      <c r="E34" s="53">
        <f t="shared" si="3"/>
        <v>1500</v>
      </c>
    </row>
    <row r="35" spans="2:6" ht="15" x14ac:dyDescent="0.3">
      <c r="B35" s="62">
        <f t="shared" si="0"/>
        <v>3</v>
      </c>
      <c r="C35" s="53">
        <f t="shared" si="1"/>
        <v>15000</v>
      </c>
      <c r="D35" s="66">
        <f t="shared" si="2"/>
        <v>0.15</v>
      </c>
      <c r="E35" s="53">
        <f t="shared" si="3"/>
        <v>2250</v>
      </c>
    </row>
    <row r="36" spans="2:6" ht="15" x14ac:dyDescent="0.3">
      <c r="B36" s="62">
        <f t="shared" si="0"/>
        <v>4</v>
      </c>
      <c r="C36" s="53">
        <f t="shared" si="1"/>
        <v>27480</v>
      </c>
      <c r="D36" s="66">
        <f t="shared" si="2"/>
        <v>0.2</v>
      </c>
      <c r="E36" s="53">
        <f t="shared" si="3"/>
        <v>5496</v>
      </c>
    </row>
    <row r="37" spans="2:6" ht="15" x14ac:dyDescent="0.3">
      <c r="B37" s="62">
        <f t="shared" si="0"/>
        <v>5</v>
      </c>
      <c r="C37" s="53">
        <f t="shared" si="1"/>
        <v>0</v>
      </c>
      <c r="D37" s="66">
        <f t="shared" si="2"/>
        <v>0.22500000000000001</v>
      </c>
      <c r="E37" s="53">
        <f t="shared" si="3"/>
        <v>0</v>
      </c>
    </row>
    <row r="38" spans="2:6" ht="15" x14ac:dyDescent="0.3">
      <c r="B38" s="62">
        <f t="shared" si="0"/>
        <v>6</v>
      </c>
      <c r="C38" s="53">
        <f t="shared" si="1"/>
        <v>0</v>
      </c>
      <c r="D38" s="66">
        <f t="shared" si="2"/>
        <v>0.25</v>
      </c>
      <c r="E38" s="53">
        <f t="shared" si="3"/>
        <v>0</v>
      </c>
    </row>
    <row r="39" spans="2:6" ht="15" x14ac:dyDescent="0.3">
      <c r="B39" s="62">
        <f t="shared" si="0"/>
        <v>7</v>
      </c>
      <c r="C39" s="53">
        <f t="shared" si="1"/>
        <v>0</v>
      </c>
      <c r="D39" s="66">
        <f t="shared" si="2"/>
        <v>0.27500000000000002</v>
      </c>
      <c r="E39" s="53">
        <f t="shared" si="3"/>
        <v>0</v>
      </c>
    </row>
    <row r="40" spans="2:6" ht="15" x14ac:dyDescent="0.3">
      <c r="B40" s="67" t="s">
        <v>189</v>
      </c>
      <c r="C40" s="13"/>
      <c r="D40" s="13"/>
      <c r="E40" s="68">
        <f>SUM(E33:E39)</f>
        <v>9246</v>
      </c>
    </row>
    <row r="41" spans="2:6" ht="30" customHeight="1" x14ac:dyDescent="0.3">
      <c r="B41" s="69" t="s">
        <v>190</v>
      </c>
      <c r="C41" s="70"/>
      <c r="D41" s="70"/>
      <c r="E41" s="71">
        <f>IF(TaxOn="نعم",ROUND(E40/12,2),0)</f>
        <v>770.5</v>
      </c>
    </row>
    <row r="43" spans="2:6" ht="24" customHeight="1" x14ac:dyDescent="0.3">
      <c r="B43" s="94" t="s">
        <v>191</v>
      </c>
      <c r="C43" s="73"/>
      <c r="D43" s="73"/>
      <c r="E43" s="73"/>
      <c r="F43" s="73"/>
    </row>
  </sheetData>
  <sheetProtection sheet="1" formatColumns="0" formatRows="0"/>
  <mergeCells count="14">
    <mergeCell ref="B2:F2"/>
    <mergeCell ref="C25:D25"/>
    <mergeCell ref="C27:D27"/>
    <mergeCell ref="B3:F3"/>
    <mergeCell ref="C26:D26"/>
    <mergeCell ref="B22:F22"/>
    <mergeCell ref="B14:F14"/>
    <mergeCell ref="C23:D23"/>
    <mergeCell ref="B4:F4"/>
    <mergeCell ref="B43:F43"/>
    <mergeCell ref="C29:D29"/>
    <mergeCell ref="C24:D24"/>
    <mergeCell ref="C30:D30"/>
    <mergeCell ref="C28:D28"/>
  </mergeCells>
  <pageMargins left="0.75" right="0.75" top="1" bottom="1" header="0.5" footer="0.5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31</vt:i4>
      </vt:variant>
    </vt:vector>
  </HeadingPairs>
  <TitlesOfParts>
    <vt:vector size="38" baseType="lpstr">
      <vt:lpstr>لوحة الشهر</vt:lpstr>
      <vt:lpstr>الإعدادات</vt:lpstr>
      <vt:lpstr>الموظفين</vt:lpstr>
      <vt:lpstr>متغيرات الشهر</vt:lpstr>
      <vt:lpstr>الكشف</vt:lpstr>
      <vt:lpstr>القسيمة</vt:lpstr>
      <vt:lpstr>الضريبة</vt:lpstr>
      <vt:lpstr>BandLimits</vt:lpstr>
      <vt:lpstr>CompanyName</vt:lpstr>
      <vt:lpstr>DayHours</vt:lpstr>
      <vt:lpstr>Exemption</vt:lpstr>
      <vt:lpstr>MonthTitle</vt:lpstr>
      <vt:lpstr>OTDay</vt:lpstr>
      <vt:lpstr>OTDayIn</vt:lpstr>
      <vt:lpstr>OTNight</vt:lpstr>
      <vt:lpstr>OTNightIn</vt:lpstr>
      <vt:lpstr>OTRest</vt:lpstr>
      <vt:lpstr>OTRestIn</vt:lpstr>
      <vt:lpstr>PayMonth</vt:lpstr>
      <vt:lpstr>الإعدادات!Print_Area</vt:lpstr>
      <vt:lpstr>الضريبة!Print_Area</vt:lpstr>
      <vt:lpstr>القسيمة!Print_Area</vt:lpstr>
      <vt:lpstr>الكشف!Print_Area</vt:lpstr>
      <vt:lpstr>'لوحة الشهر'!Print_Area</vt:lpstr>
      <vt:lpstr>الكشف!Print_Titles</vt:lpstr>
      <vt:lpstr>SICap</vt:lpstr>
      <vt:lpstr>SIEmpRate</vt:lpstr>
      <vt:lpstr>SIErRate</vt:lpstr>
      <vt:lpstr>SIFloor</vt:lpstr>
      <vt:lpstr>SIOn</vt:lpstr>
      <vt:lpstr>SlipCode</vt:lpstr>
      <vt:lpstr>SlipRow</vt:lpstr>
      <vt:lpstr>TaxIdx</vt:lpstr>
      <vt:lpstr>TaxLo</vt:lpstr>
      <vt:lpstr>TaxOn</vt:lpstr>
      <vt:lpstr>TaxRate</vt:lpstr>
      <vt:lpstr>TaxUp</vt:lpstr>
      <vt:lpstr>WorkDays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شيت المرتبات 2026: التأمينات والضريبة والإضافي بالقانون المصري</dc:title>
  <dc:creator>نِظام HR · nidhamhr.com</dc:creator>
  <cp:lastModifiedBy>BASEM AZAB</cp:lastModifiedBy>
  <dcterms:created xsi:type="dcterms:W3CDTF">2026-10-20T10:00:56Z</dcterms:created>
  <dcterms:modified xsi:type="dcterms:W3CDTF">2026-10-20T10:00:59Z</dcterms:modified>
</cp:coreProperties>
</file>